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 _доходы_ источники_" sheetId="1" r:id="rId1"/>
    <sheet name="приложение _расходы_ Свод" sheetId="2" r:id="rId2"/>
  </sheets>
  <definedNames>
    <definedName name="_xlnm.Print_Area" localSheetId="0">'приложение _доходы_ источники_'!$A$1:$F$73</definedName>
    <definedName name="_xlnm.Print_Titles" localSheetId="0">'приложение _доходы_ источники_'!$6:$6</definedName>
    <definedName name="_xlnm.Print_Area" localSheetId="1">'приложение _расходы_ Свод'!$A$1:$F$54</definedName>
    <definedName name="_xlnm.Print_Titles" localSheetId="1">'приложение _расходы_ Свод'!$4:$4</definedName>
    <definedName name="Excel_BuiltIn__FilterDatabase_1">'приложение _доходы_ источники_'!$A$8:$F$44</definedName>
    <definedName name="Excel_BuiltIn__FilterDatabase_2">'приложение _расходы_ Свод'!#REF!</definedName>
    <definedName name="Excel_BuiltIn_Print_Area" localSheetId="0">'приложение _доходы_ источники_'!$A$1:$F$73</definedName>
    <definedName name="Excel_BuiltIn_Print_Titles" localSheetId="0">'приложение _доходы_ источники_'!$6:$6</definedName>
    <definedName name="Excel_BuiltIn_Print_Area" localSheetId="1">'приложение _расходы_ Свод'!$A$1:$F$54</definedName>
    <definedName name="Excel_BuiltIn_Print_Titles" localSheetId="1">'приложение _расходы_ Свод'!$4:$4</definedName>
  </definedNames>
  <calcPr fullCalcOnLoad="1"/>
</workbook>
</file>

<file path=xl/sharedStrings.xml><?xml version="1.0" encoding="utf-8"?>
<sst xmlns="http://schemas.openxmlformats.org/spreadsheetml/2006/main" count="249" uniqueCount="245">
  <si>
    <t xml:space="preserve">                  Оценка ожидаемого исполнения районного бюджета на 2020 год</t>
  </si>
  <si>
    <t>1. Оценка ожидаемого исполнения местного бюджета по доходам и источникам внутреннего финансирования дефицита местного бюджета</t>
  </si>
  <si>
    <t>(тыс.рублей)</t>
  </si>
  <si>
    <t xml:space="preserve">Код </t>
  </si>
  <si>
    <t>Наименование дохода</t>
  </si>
  <si>
    <t>Бюджет, утвержденный решением Совета МО Северский район от 19 декабря 2019 года № 485 ( в ред.от 08.09.2020г.)</t>
  </si>
  <si>
    <t>Кассовое исполнение на 01.11.2020 года</t>
  </si>
  <si>
    <t>Ожидаемое исполнение  за 2020 год</t>
  </si>
  <si>
    <t>Процент ожидаемого исполнения на 2020 год к бюджету, утвержденному решением на 2020 год</t>
  </si>
  <si>
    <t>Доходы, всего</t>
  </si>
  <si>
    <t>1 00 00000 00 0000 000</t>
  </si>
  <si>
    <t>Налоговые и неналоговые доходы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</si>
  <si>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</si>
  <si>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</si>
  <si>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</si>
  <si>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</si>
  <si>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 xml:space="preserve">1 03 02000 01 0000 110 </t>
  </si>
  <si>
    <t>Доходы от уплаты акцизов на нефтепродукты</t>
  </si>
  <si>
    <t xml:space="preserve">1 05 01000 00 0000 110 </t>
  </si>
  <si>
    <t>Налог, взимаемый в связи с применением упрощенной системы налогообложения</t>
  </si>
  <si>
    <t xml:space="preserve">1 05 02000 02 0000 110 </t>
  </si>
  <si>
    <t>Единый налог на вмененный доход для отдельных видов деятельности</t>
  </si>
  <si>
    <t xml:space="preserve">1 05 03000 01 0000 110 </t>
  </si>
  <si>
    <t>Единый  сельскохозяйственный налог</t>
  </si>
  <si>
    <t xml:space="preserve">1 05 04020 02 0000 110 </t>
  </si>
  <si>
    <t xml:space="preserve">Налог, взимаемый в связи с примененим патентной системы налогообложения </t>
  </si>
  <si>
    <t xml:space="preserve">1 06 02000 02 0000 110 </t>
  </si>
  <si>
    <t>Налог на имущество организаций</t>
  </si>
  <si>
    <t xml:space="preserve">1 08 00000 00 0000 110 </t>
  </si>
  <si>
    <t>Государственная пошлина по делам, рассматриваемым в судах общей юрисдикции, мировыми судьями</t>
  </si>
  <si>
    <t>1 11 03050 05 0000 120</t>
  </si>
  <si>
    <t>Проценты, полученные от предоставления бюджетных кредитов внутри страны за счет средств бюджетов Российской Федерации</t>
  </si>
  <si>
    <t xml:space="preserve">1 11 05013 05 0000 120  </t>
  </si>
  <si>
    <t>Доходы получаемые  в виде арендной платы за земельные участки, государственная собственность на которые  не разграничена и которые расположены 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</si>
  <si>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1 11 05013 13 0000 120  </t>
  </si>
  <si>
    <t>Доходы получаемые  в виде арендной платы за земельные участки, государственная собственность на которые  не разграничена и которые расположены 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</si>
  <si>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1 11 05025 05 0000 120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</si>
  <si>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</si>
  <si>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</si>
  <si>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</si>
  <si>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1 11 05314 13 0000 120  </t>
  </si>
  <si>
    <t>Плата по соглашениям об установлении сервитута, заключенным органами местного самоуправления мунциипальных районов, государственными или муниципальными предприятиями либо государственными или муниципальными учреждениями  в отношении земельных участков, государственная собственность на которые не разграничена и которые расположены в в границах  городских поселений</t>
  </si>
  <si>
    <t>1 11 05075 05 0001 120</t>
  </si>
  <si>
    <t>Доходы от сдачи в аренду имущества, состаляющего казну муниципальныхрайонов (з исключением земельных участков)</t>
  </si>
  <si>
    <t>1 11 09045 05 0000 120</t>
  </si>
  <si>
    <t>Прочие поступления от использования имущества, находящегося в собственности муниципальных районо (за исключениемимущества мунгиципальных бюджетных и автономных учреждений, а также имущества муниципальных унитарных предприятий, в том числе казенных)</t>
  </si>
  <si>
    <t>1 12 01000 01 0000 120</t>
  </si>
  <si>
    <t>Плата за негативное воздействие на окружающую среду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</si>
  <si>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</si>
  <si>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</si>
  <si>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1 13 02995 05 0000 130</t>
  </si>
  <si>
    <t>Прочие доходы от компенсации затрат бюджетом муниципальных районов</t>
  </si>
  <si>
    <t>1 14 02053 05 0000 410</t>
  </si>
  <si>
    <t>Доходы от реализации иного  имущества, находящегося в собственности муниципальных районов (за исключением имущества муниципальных бюджетных  и автономных учреждений, а также имущества мунцииапльных  унитрных предпроиятий, в том числе казенных)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</si>
  <si>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</si>
  <si>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</si>
  <si>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</si>
  <si>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</si>
  <si>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</si>
  <si>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</si>
  <si>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</si>
  <si>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</si>
  <si>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1 16 00000 00 0000 000       </t>
  </si>
  <si>
    <t>Штрафы, санкции, возмещение ущерба</t>
  </si>
  <si>
    <t xml:space="preserve">1 17 00000 00 0000 000       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</si>
  <si>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</si>
  <si>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</si>
  <si>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</si>
  <si>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</si>
  <si>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</si>
  <si>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2 02 10000 00 0000 000</t>
  </si>
  <si>
    <t>Дотации бюджетам субъектов Российской Федерации и муниципальных образований</t>
  </si>
  <si>
    <t>2 02 20000 00 0000 150</t>
  </si>
  <si>
    <t>Субсидии бюджетам субъектов Российской Федерации и муниципальных образований (межбюджетные субсидии)</t>
  </si>
  <si>
    <t>2 02 30000 00 0000 150</t>
  </si>
  <si>
    <t>Субвенции бюджетам субъектов Российской Федерации и муниципальных образований</t>
  </si>
  <si>
    <t>2 02 40000 00 0000 150</t>
  </si>
  <si>
    <t>Иные межбюджетные трансферты</t>
  </si>
  <si>
    <t>2 07 00000 00 0000 180</t>
  </si>
  <si>
    <t>Прочие безвозмездные поступления</t>
  </si>
  <si>
    <t>2 18 60010 05 0000150</t>
  </si>
  <si>
    <t>Доходы  бюджетов субъектов Российской Федерации от возврата бюджетами бюджетной системы Российской Федерации остатков субсидий, субвенций  и иных межбюджетных трансфертов, имеющих целевое назначение, прошлых лет</t>
  </si>
  <si>
    <t>2 19 00000 05 0000 150</t>
  </si>
  <si>
    <t xml:space="preserve"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 </t>
  </si>
  <si>
    <t>х</t>
  </si>
  <si>
    <t>01 00 00 00 00 0000 000</t>
  </si>
  <si>
    <t>Источники внутреннего финансирования дефицита бюджета, всего</t>
  </si>
  <si>
    <t>в том числе: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</si>
  <si>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</si>
  <si>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</si>
  <si>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</si>
  <si>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</si>
  <si>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</si>
  <si>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бюджетом субъекта Российской Федерации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</si>
  <si>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</si>
  <si>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</si>
  <si>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</si>
  <si>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>Погашение бюджетом субъекта Российской Федерации кредитов от кредитных организаций в валюте Российской Федерации</t>
  </si>
  <si>
    <t>01 03 00 00 00 0000 000</t>
  </si>
  <si>
    <t xml:space="preserve">Бюджетные кредиты от других бюджетов бюджетной системы Российской Федерации 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</si>
  <si>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</si>
  <si>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</si>
  <si>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</si>
  <si>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Получение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</si>
  <si>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01 03 00 00 00 0000 800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</si>
  <si>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</si>
  <si>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01 03 00 00 05 0000 810</t>
  </si>
  <si>
    <t xml:space="preserve">Погашение бюджетом субъекта Российской Федерации кредитов от других бюджетов бюджетной системы Российской Федерации в валюте Российской Федерации
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</si>
  <si>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</si>
  <si>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</si>
  <si>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</si>
  <si>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</si>
  <si>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</si>
  <si>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</si>
  <si>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</si>
  <si>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 xml:space="preserve"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</si>
  <si>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</si>
  <si>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</si>
  <si>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01 06 05 02 050000 540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</si>
  <si>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</si>
  <si>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01 06 01 00 000000 630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</si>
  <si>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</si>
  <si>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01 06 01 00 050000 630</t>
  </si>
  <si>
    <t>Средства от продажи акций и иных форм участия в капитале, находящихся в   собственности муниципального района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</si>
  <si>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</si>
  <si>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</si>
  <si>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</si>
  <si>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</si>
  <si>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</si>
  <si>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</si>
  <si>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</si>
  <si>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</si>
  <si>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</si>
  <si>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бюджета субъекта Российской Федерации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</si>
  <si>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</si>
  <si>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</si>
  <si>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</si>
  <si>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</si>
  <si>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</si>
  <si>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</si>
  <si>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01 05 02 01 050000 610</t>
  </si>
  <si>
    <t>Уменьшение прочих остатков денежных средств бюджета субъекта Российской Федерации</t>
  </si>
  <si>
    <t xml:space="preserve">2. Оценка ожидаемого исполнения местного бюджета по расходам </t>
  </si>
  <si>
    <t xml:space="preserve">Наименование </t>
  </si>
  <si>
    <t>Уточненная бюджетная роспись на 01.11.2020 года</t>
  </si>
  <si>
    <t>Ожидаемое исполнение  на 2020 год</t>
  </si>
  <si>
    <t>Расходы,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</si>
  <si>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</si>
  <si>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</si>
  <si>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</si>
  <si>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</si>
  <si>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</si>
  <si>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</si>
  <si>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</si>
  <si>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</si>
  <si>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</si>
  <si>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</si>
  <si>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</si>
  <si>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</si>
  <si>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</si>
  <si>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Обеспечения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</si>
  <si>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</si>
  <si>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</si>
  <si>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</si>
  <si>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</si>
  <si>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</si>
  <si>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 xml:space="preserve">Национальная оборона 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</si>
  <si>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</si>
  <si>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</si>
  <si>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</si>
  <si>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</si>
  <si>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</si>
  <si>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</si>
  <si>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</si>
  <si>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</si>
  <si>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</si>
  <si>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</si>
  <si>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</si>
  <si>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</si>
  <si>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</si>
  <si>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</si>
  <si>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</si>
  <si>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</si>
  <si>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</si>
  <si>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</si>
  <si>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</si>
  <si>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</si>
  <si>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</si>
  <si>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</si>
  <si>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</si>
  <si>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</si>
  <si>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</si>
  <si>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</si>
  <si>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</si>
  <si>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</si>
  <si>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</si>
  <si>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</si>
  <si>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</si>
  <si>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</si>
  <si>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</si>
  <si>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</si>
  <si>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</si>
  <si>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</si>
  <si>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</si>
  <si>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</si>
  <si>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</si>
  <si>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</si>
  <si>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</si>
  <si>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</si>
  <si>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</si>
  <si>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</si>
  <si>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</si>
  <si>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</si>
  <si>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0902</t>
  </si>
  <si>
    <t>Амбулаторная помощь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</si>
  <si>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</si>
  <si>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</si>
  <si>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</si>
  <si>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</si>
  <si>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</si>
  <si>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</si>
  <si>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</si>
  <si>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</si>
  <si>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</si>
  <si>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</si>
  <si>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</si>
  <si>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</si>
  <si>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</si>
  <si>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</si>
  <si>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</si>
  <si>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</si>
  <si>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</si>
  <si>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</si>
  <si>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</si>
  <si>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</si>
  <si>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</si>
  <si>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</si>
  <si>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</si>
  <si>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 xml:space="preserve">Межбюджетные трансферты общего  характера бюджетам субъектов Российской Федерации и муниципальных образований 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</si>
  <si>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</si>
  <si>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</si>
  <si>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</si>
  <si>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</si>
  <si>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Исполняющий обязанности начальника финансового управления администрации МО Северский район</t>
  </si>
  <si>
    <t>А.Г.Красиков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</si>
</sst>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"/>
    <numFmt numFmtId="166" formatCode="0.0"/>
    <numFmt numFmtId="167" formatCode="#,##0.00"/>
    <numFmt numFmtId="168" formatCode="#,##0"/>
    <numFmt numFmtId="169" formatCode="@"/>
  </numFmts>
  <fonts count="1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81">
    <xf numFmtId="164" fontId="0" fillId="0" borderId="0" xfId="0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left" wrapText="1"/>
    </xf>
    <xf numFmtId="165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5" fillId="0" borderId="0" xfId="0" applyFont="1" applyAlignment="1">
      <alignment/>
    </xf>
    <xf numFmtId="164" fontId="4" fillId="0" borderId="0" xfId="0" applyFont="1" applyFill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Fill="1" applyBorder="1" applyAlignment="1">
      <alignment horizontal="left" wrapText="1"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right"/>
    </xf>
    <xf numFmtId="164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4" fontId="8" fillId="0" borderId="0" xfId="0" applyFont="1" applyFill="1" applyAlignment="1">
      <alignment/>
    </xf>
    <xf numFmtId="164" fontId="2" fillId="0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/>
    </xf>
    <xf numFmtId="164" fontId="9" fillId="0" borderId="2" xfId="0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right" wrapText="1"/>
    </xf>
    <xf numFmtId="164" fontId="4" fillId="0" borderId="0" xfId="0" applyFont="1" applyFill="1" applyAlignment="1">
      <alignment/>
    </xf>
    <xf numFmtId="164" fontId="6" fillId="0" borderId="2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left" vertical="top" wrapText="1"/>
    </xf>
    <xf numFmtId="165" fontId="6" fillId="0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center" vertical="top"/>
    </xf>
    <xf numFmtId="164" fontId="6" fillId="0" borderId="2" xfId="0" applyFont="1" applyBorder="1" applyAlignment="1">
      <alignment horizontal="left" vertical="top" wrapText="1"/>
    </xf>
    <xf numFmtId="164" fontId="6" fillId="0" borderId="2" xfId="0" applyFont="1" applyBorder="1" applyAlignment="1">
      <alignment wrapText="1"/>
    </xf>
    <xf numFmtId="164" fontId="6" fillId="0" borderId="2" xfId="0" applyFont="1" applyBorder="1" applyAlignment="1">
      <alignment vertical="top" wrapText="1"/>
    </xf>
    <xf numFmtId="164" fontId="9" fillId="0" borderId="2" xfId="21" applyNumberFormat="1" applyFont="1" applyFill="1" applyBorder="1" applyAlignment="1" applyProtection="1">
      <alignment horizontal="center" vertical="top"/>
      <protection hidden="1"/>
    </xf>
    <xf numFmtId="166" fontId="9" fillId="0" borderId="2" xfId="21" applyNumberFormat="1" applyFont="1" applyFill="1" applyBorder="1" applyAlignment="1" applyProtection="1">
      <alignment horizontal="left" vertical="top" wrapText="1"/>
      <protection hidden="1"/>
    </xf>
    <xf numFmtId="165" fontId="9" fillId="0" borderId="2" xfId="21" applyNumberFormat="1" applyFont="1" applyFill="1" applyBorder="1" applyAlignment="1" applyProtection="1">
      <alignment horizontal="right"/>
      <protection hidden="1"/>
    </xf>
    <xf numFmtId="164" fontId="6" fillId="0" borderId="2" xfId="21" applyNumberFormat="1" applyFont="1" applyFill="1" applyBorder="1" applyAlignment="1" applyProtection="1">
      <alignment horizontal="center" vertical="top"/>
      <protection hidden="1"/>
    </xf>
    <xf numFmtId="164" fontId="6" fillId="0" borderId="2" xfId="21" applyNumberFormat="1" applyFont="1" applyFill="1" applyBorder="1" applyAlignment="1" applyProtection="1">
      <alignment horizontal="left" vertical="top"/>
      <protection hidden="1"/>
    </xf>
    <xf numFmtId="164" fontId="9" fillId="0" borderId="2" xfId="21" applyNumberFormat="1" applyFont="1" applyFill="1" applyBorder="1" applyAlignment="1" applyProtection="1">
      <alignment horizontal="left" vertical="top" wrapText="1"/>
      <protection hidden="1"/>
    </xf>
    <xf numFmtId="164" fontId="6" fillId="0" borderId="2" xfId="21" applyNumberFormat="1" applyFont="1" applyFill="1" applyBorder="1" applyAlignment="1" applyProtection="1">
      <alignment horizontal="left" vertical="top" wrapText="1"/>
      <protection hidden="1"/>
    </xf>
    <xf numFmtId="165" fontId="6" fillId="0" borderId="2" xfId="21" applyNumberFormat="1" applyFont="1" applyFill="1" applyBorder="1" applyAlignment="1" applyProtection="1">
      <alignment horizontal="right"/>
      <protection hidden="1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left" vertical="center"/>
    </xf>
    <xf numFmtId="164" fontId="6" fillId="0" borderId="0" xfId="0" applyFont="1" applyFill="1" applyAlignment="1">
      <alignment horizontal="left" wrapText="1"/>
    </xf>
    <xf numFmtId="164" fontId="7" fillId="0" borderId="0" xfId="0" applyFont="1" applyFill="1" applyBorder="1" applyAlignment="1">
      <alignment horizontal="left"/>
    </xf>
    <xf numFmtId="164" fontId="6" fillId="0" borderId="0" xfId="0" applyFont="1" applyFill="1" applyAlignment="1">
      <alignment horizontal="left"/>
    </xf>
    <xf numFmtId="164" fontId="2" fillId="0" borderId="0" xfId="0" applyFont="1" applyFill="1" applyAlignment="1">
      <alignment horizontal="right" vertical="top"/>
    </xf>
    <xf numFmtId="166" fontId="8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/>
    </xf>
    <xf numFmtId="164" fontId="9" fillId="0" borderId="1" xfId="0" applyFont="1" applyFill="1" applyBorder="1" applyAlignment="1">
      <alignment vertical="top"/>
    </xf>
    <xf numFmtId="165" fontId="9" fillId="0" borderId="1" xfId="21" applyNumberFormat="1" applyFont="1" applyFill="1" applyBorder="1" applyAlignment="1" applyProtection="1">
      <alignment horizontal="center"/>
      <protection hidden="1"/>
    </xf>
    <xf numFmtId="166" fontId="6" fillId="0" borderId="1" xfId="0" applyNumberFormat="1" applyFont="1" applyFill="1" applyBorder="1" applyAlignment="1">
      <alignment horizontal="center"/>
    </xf>
    <xf numFmtId="164" fontId="6" fillId="0" borderId="0" xfId="0" applyFont="1" applyFill="1" applyAlignment="1">
      <alignment/>
    </xf>
    <xf numFmtId="169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top" wrapText="1"/>
    </xf>
    <xf numFmtId="169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left"/>
    </xf>
    <xf numFmtId="169" fontId="6" fillId="0" borderId="1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center"/>
    </xf>
    <xf numFmtId="165" fontId="6" fillId="0" borderId="1" xfId="21" applyNumberFormat="1" applyFont="1" applyFill="1" applyBorder="1" applyAlignment="1" applyProtection="1">
      <alignment horizontal="center"/>
      <protection hidden="1"/>
    </xf>
    <xf numFmtId="169" fontId="6" fillId="0" borderId="3" xfId="0" applyNumberFormat="1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horizontal="left" vertical="top" wrapText="1"/>
    </xf>
    <xf numFmtId="165" fontId="6" fillId="0" borderId="3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6" fillId="0" borderId="4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 vertical="top" wrapText="1"/>
    </xf>
    <xf numFmtId="164" fontId="6" fillId="0" borderId="0" xfId="0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wrapText="1"/>
    </xf>
    <xf numFmtId="165" fontId="5" fillId="0" borderId="0" xfId="0" applyNumberFormat="1" applyFont="1" applyFill="1" applyAlignment="1">
      <alignment horizontal="right"/>
    </xf>
    <xf numFmtId="164" fontId="5" fillId="0" borderId="0" xfId="0" applyFont="1" applyFill="1" applyAlignment="1">
      <alignment/>
    </xf>
    <xf numFmtId="164" fontId="5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Tmp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85" zoomScaleNormal="85" workbookViewId="0" topLeftCell="A64">
      <selection activeCell="A77" sqref="A77:F77"/>
    </sheetView>
  </sheetViews>
  <sheetFormatPr defaultColWidth="9.00390625" defaultRowHeight="12.75"/>
  <cols>
    <col min="1" max="1" width="23.50390625" style="1" customWidth="1"/>
    <col min="2" max="2" width="83.625" style="2" customWidth="1"/>
    <col min="3" max="3" width="13.625" style="3" customWidth="1"/>
    <col min="4" max="4" width="12.50390625" style="4" customWidth="1"/>
    <col min="5" max="5" width="12.25390625" style="4" customWidth="1"/>
    <col min="6" max="6" width="13.00390625" style="4" customWidth="1"/>
    <col min="7" max="7" width="8.625" style="4" customWidth="1"/>
    <col min="8" max="8" width="10.25390625" style="4" customWidth="1"/>
    <col min="9" max="16384" width="8.625" style="4" customWidth="1"/>
  </cols>
  <sheetData>
    <row r="1" spans="1:6" ht="18.75">
      <c r="A1" s="5"/>
      <c r="B1" s="6" t="s">
        <v>0</v>
      </c>
      <c r="C1" s="7"/>
      <c r="D1" s="7"/>
      <c r="E1" s="7"/>
      <c r="F1" s="7"/>
    </row>
    <row r="2" spans="1:6" ht="12" customHeight="1">
      <c r="A2" s="8"/>
      <c r="B2" s="9"/>
      <c r="C2" s="9"/>
      <c r="D2" s="9"/>
      <c r="E2" s="9"/>
      <c r="F2" s="9"/>
    </row>
    <row r="3" spans="1:6" ht="19.5" customHeight="1">
      <c r="A3" s="10" t="s">
        <v>1</v>
      </c>
      <c r="B3" s="10"/>
      <c r="C3" s="10"/>
      <c r="D3" s="10"/>
      <c r="E3" s="10"/>
      <c r="F3" s="10"/>
    </row>
    <row r="4" spans="2:6" ht="23.25" customHeight="1">
      <c r="B4" s="11"/>
      <c r="F4" s="12" t="s">
        <v>2</v>
      </c>
    </row>
    <row r="5" spans="1:6" ht="81" customHeigh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</row>
    <row r="6" spans="1:6" s="18" customFormat="1" ht="18" customHeight="1">
      <c r="A6" s="16">
        <v>1</v>
      </c>
      <c r="B6" s="16">
        <v>2</v>
      </c>
      <c r="C6" s="17">
        <v>3</v>
      </c>
      <c r="D6" s="17">
        <v>4</v>
      </c>
      <c r="E6" s="17">
        <v>5</v>
      </c>
      <c r="F6" s="17">
        <v>6</v>
      </c>
    </row>
    <row r="7" spans="1:6" ht="15.75">
      <c r="A7" s="19"/>
      <c r="B7" s="20" t="s">
        <v>9</v>
      </c>
      <c r="C7" s="21">
        <f>C8+C36</f>
        <v>2137138</v>
      </c>
      <c r="D7" s="21">
        <f>D8+D36</f>
        <v>1679575.8</v>
      </c>
      <c r="E7" s="21">
        <f>E8+E36</f>
        <v>2149799.7</v>
      </c>
      <c r="F7" s="22">
        <f aca="true" t="shared" si="0" ref="F7:F17">E7/C7*100</f>
        <v>100.59246057110023</v>
      </c>
    </row>
    <row r="8" spans="1:6" s="26" customFormat="1" ht="16.5">
      <c r="A8" s="23" t="s">
        <v>10</v>
      </c>
      <c r="B8" s="24" t="s">
        <v>11</v>
      </c>
      <c r="C8" s="25">
        <f>C9+C10+C11+C12+C13+C14+C15+C16+C17+C18+C19+C20+C21+C22+C23+C24+C25+C26+C27+C28+C29+C30+C31+C32+C33+C34+C35</f>
        <v>657753</v>
      </c>
      <c r="D8" s="25">
        <f>D9+D10+D11+D12+D13+D14+D15+D16+D17+D18+D19+D20+D21+D22+D23+D24+D25+D26+D27+D28+D29+D30+D31+D32+D33+D34+D35</f>
        <v>571342.3</v>
      </c>
      <c r="E8" s="25">
        <f>E9+E10+E11+E12+E13+E14+E15+E16+E17+E18+E19+E20+E21+E22+E23+E24+E25+E26+E27+E28+E29+E30+E31+E32+E33+E34+E35</f>
        <v>675329.8999999999</v>
      </c>
      <c r="F8" s="22">
        <f t="shared" si="0"/>
        <v>102.6722645126666</v>
      </c>
    </row>
    <row r="9" spans="1:6" ht="15.75">
      <c r="A9" s="27" t="s">
        <v>12</v>
      </c>
      <c r="B9" s="28" t="s">
        <v>13</v>
      </c>
      <c r="C9" s="29">
        <v>24297.6</v>
      </c>
      <c r="D9" s="29">
        <v>42888.8</v>
      </c>
      <c r="E9" s="29">
        <v>44100</v>
      </c>
      <c r="F9" s="22">
        <f t="shared" si="0"/>
        <v>181.49940734887397</v>
      </c>
    </row>
    <row r="10" spans="1:6" ht="15.75">
      <c r="A10" s="27" t="s">
        <v>14</v>
      </c>
      <c r="B10" s="28" t="s">
        <v>15</v>
      </c>
      <c r="C10" s="29">
        <v>464191</v>
      </c>
      <c r="D10" s="29">
        <v>372076.4</v>
      </c>
      <c r="E10" s="29">
        <v>464191</v>
      </c>
      <c r="F10" s="22">
        <f t="shared" si="0"/>
        <v>100</v>
      </c>
    </row>
    <row r="11" spans="1:6" ht="15.75">
      <c r="A11" s="27" t="s">
        <v>16</v>
      </c>
      <c r="B11" s="28" t="s">
        <v>17</v>
      </c>
      <c r="C11" s="29">
        <v>3269.2</v>
      </c>
      <c r="D11" s="29">
        <v>2274.6</v>
      </c>
      <c r="E11" s="29">
        <v>2798</v>
      </c>
      <c r="F11" s="22">
        <f t="shared" si="0"/>
        <v>85.58668787470941</v>
      </c>
    </row>
    <row r="12" spans="1:6" ht="15.75">
      <c r="A12" s="27" t="s">
        <v>18</v>
      </c>
      <c r="B12" s="28" t="s">
        <v>19</v>
      </c>
      <c r="C12" s="29">
        <v>53331</v>
      </c>
      <c r="D12" s="29">
        <v>39745.5</v>
      </c>
      <c r="E12" s="29">
        <v>40700</v>
      </c>
      <c r="F12" s="22">
        <f t="shared" si="0"/>
        <v>76.31583881794829</v>
      </c>
    </row>
    <row r="13" spans="1:6" ht="15.75">
      <c r="A13" s="27" t="s">
        <v>20</v>
      </c>
      <c r="B13" s="28" t="s">
        <v>21</v>
      </c>
      <c r="C13" s="29">
        <v>25992.3</v>
      </c>
      <c r="D13" s="29">
        <v>30731.6</v>
      </c>
      <c r="E13" s="29">
        <v>31500</v>
      </c>
      <c r="F13" s="22">
        <f t="shared" si="0"/>
        <v>121.18973696056139</v>
      </c>
    </row>
    <row r="14" spans="1:6" ht="15.75">
      <c r="A14" s="27" t="s">
        <v>22</v>
      </c>
      <c r="B14" s="28" t="s">
        <v>23</v>
      </c>
      <c r="C14" s="29">
        <v>4331.8</v>
      </c>
      <c r="D14" s="29">
        <v>4926.7</v>
      </c>
      <c r="E14" s="29">
        <v>4930</v>
      </c>
      <c r="F14" s="22">
        <f t="shared" si="0"/>
        <v>113.80950182372223</v>
      </c>
    </row>
    <row r="15" spans="1:6" ht="15.75">
      <c r="A15" s="27" t="s">
        <v>24</v>
      </c>
      <c r="B15" s="28" t="s">
        <v>25</v>
      </c>
      <c r="C15" s="29">
        <v>326.2</v>
      </c>
      <c r="D15" s="29">
        <v>293.4</v>
      </c>
      <c r="E15" s="29">
        <v>326</v>
      </c>
      <c r="F15" s="22">
        <f t="shared" si="0"/>
        <v>99.93868792152054</v>
      </c>
    </row>
    <row r="16" spans="1:6" ht="15.75">
      <c r="A16" s="27" t="s">
        <v>26</v>
      </c>
      <c r="B16" s="28" t="s">
        <v>27</v>
      </c>
      <c r="C16" s="29">
        <v>9670.7</v>
      </c>
      <c r="D16" s="29">
        <v>9549.9</v>
      </c>
      <c r="E16" s="29">
        <v>10770</v>
      </c>
      <c r="F16" s="22">
        <f t="shared" si="0"/>
        <v>111.36732604671845</v>
      </c>
    </row>
    <row r="17" spans="1:6" ht="19.5" customHeight="1">
      <c r="A17" s="27" t="s">
        <v>28</v>
      </c>
      <c r="B17" s="28" t="s">
        <v>29</v>
      </c>
      <c r="C17" s="29">
        <v>14099</v>
      </c>
      <c r="D17" s="29">
        <v>12817.7</v>
      </c>
      <c r="E17" s="29">
        <v>14100</v>
      </c>
      <c r="F17" s="22">
        <f t="shared" si="0"/>
        <v>100.00709270161003</v>
      </c>
    </row>
    <row r="18" spans="1:6" s="26" customFormat="1" ht="24.75">
      <c r="A18" s="27" t="s">
        <v>30</v>
      </c>
      <c r="B18" s="28" t="s">
        <v>31</v>
      </c>
      <c r="C18" s="29">
        <v>0</v>
      </c>
      <c r="D18" s="29">
        <v>0.7</v>
      </c>
      <c r="E18" s="29">
        <v>0.7</v>
      </c>
      <c r="F18" s="22"/>
    </row>
    <row r="19" spans="1:6" s="26" customFormat="1" ht="47.25" customHeight="1">
      <c r="A19" s="27" t="s">
        <v>32</v>
      </c>
      <c r="B19" s="28" t="s">
        <v>33</v>
      </c>
      <c r="C19" s="29">
        <v>24121</v>
      </c>
      <c r="D19" s="29">
        <v>20535.5</v>
      </c>
      <c r="E19" s="29">
        <v>24121</v>
      </c>
      <c r="F19" s="22">
        <f aca="true" t="shared" si="1" ref="F19:F21">E19/C19*100</f>
        <v>100</v>
      </c>
    </row>
    <row r="20" spans="1:6" s="26" customFormat="1" ht="36.75" customHeight="1">
      <c r="A20" s="27" t="s">
        <v>34</v>
      </c>
      <c r="B20" s="28" t="s">
        <v>35</v>
      </c>
      <c r="C20" s="29">
        <v>14650</v>
      </c>
      <c r="D20" s="29">
        <v>14346.1</v>
      </c>
      <c r="E20" s="29">
        <v>14650</v>
      </c>
      <c r="F20" s="22">
        <f t="shared" si="1"/>
        <v>100</v>
      </c>
    </row>
    <row r="21" spans="1:6" s="26" customFormat="1" ht="36.75" customHeight="1">
      <c r="A21" s="27" t="s">
        <v>36</v>
      </c>
      <c r="B21" s="28" t="s">
        <v>37</v>
      </c>
      <c r="C21" s="29">
        <v>79</v>
      </c>
      <c r="D21" s="29">
        <v>78.8</v>
      </c>
      <c r="E21" s="29">
        <v>79</v>
      </c>
      <c r="F21" s="22">
        <f t="shared" si="1"/>
        <v>100</v>
      </c>
    </row>
    <row r="22" spans="1:6" s="26" customFormat="1" ht="36" customHeight="1">
      <c r="A22" s="30" t="s">
        <v>38</v>
      </c>
      <c r="B22" s="28" t="s">
        <v>39</v>
      </c>
      <c r="C22" s="29">
        <v>0</v>
      </c>
      <c r="D22" s="29">
        <v>0.4</v>
      </c>
      <c r="E22" s="29">
        <v>0.4</v>
      </c>
      <c r="F22" s="22"/>
    </row>
    <row r="23" spans="1:6" s="26" customFormat="1" ht="59.25" customHeight="1">
      <c r="A23" s="27" t="s">
        <v>40</v>
      </c>
      <c r="B23" s="28" t="s">
        <v>41</v>
      </c>
      <c r="C23" s="29">
        <v>0</v>
      </c>
      <c r="D23" s="29">
        <v>115.7</v>
      </c>
      <c r="E23" s="29">
        <v>115.7</v>
      </c>
      <c r="F23" s="22"/>
    </row>
    <row r="24" spans="1:6" s="26" customFormat="1" ht="24.75">
      <c r="A24" s="27" t="s">
        <v>42</v>
      </c>
      <c r="B24" s="28" t="s">
        <v>43</v>
      </c>
      <c r="C24" s="29">
        <v>0</v>
      </c>
      <c r="D24" s="29">
        <v>0</v>
      </c>
      <c r="E24" s="29">
        <v>0</v>
      </c>
      <c r="F24" s="22"/>
    </row>
    <row r="25" spans="1:6" s="26" customFormat="1" ht="34.5" customHeight="1">
      <c r="A25" s="27" t="s">
        <v>44</v>
      </c>
      <c r="B25" s="28" t="s">
        <v>45</v>
      </c>
      <c r="C25" s="29">
        <v>465</v>
      </c>
      <c r="D25" s="29">
        <v>424.3</v>
      </c>
      <c r="E25" s="29">
        <v>465</v>
      </c>
      <c r="F25" s="22">
        <f aca="true" t="shared" si="2" ref="F25:F28">E25/C25*100</f>
        <v>100</v>
      </c>
    </row>
    <row r="26" spans="1:6" s="26" customFormat="1" ht="15.75">
      <c r="A26" s="27" t="s">
        <v>46</v>
      </c>
      <c r="B26" s="28" t="s">
        <v>47</v>
      </c>
      <c r="C26" s="29">
        <v>3833.2</v>
      </c>
      <c r="D26" s="29">
        <v>4613.2</v>
      </c>
      <c r="E26" s="29">
        <v>4630</v>
      </c>
      <c r="F26" s="22">
        <f t="shared" si="2"/>
        <v>120.78680997599918</v>
      </c>
    </row>
    <row r="27" spans="1:6" s="26" customFormat="1" ht="25.5">
      <c r="A27" s="27" t="s">
        <v>48</v>
      </c>
      <c r="B27" s="28" t="s">
        <v>49</v>
      </c>
      <c r="C27" s="29">
        <v>550</v>
      </c>
      <c r="D27" s="29">
        <v>468.1</v>
      </c>
      <c r="E27" s="29">
        <v>488.1</v>
      </c>
      <c r="F27" s="22">
        <f t="shared" si="2"/>
        <v>88.74545454545455</v>
      </c>
    </row>
    <row r="28" spans="1:6" s="26" customFormat="1" ht="15.75">
      <c r="A28" s="27" t="s">
        <v>50</v>
      </c>
      <c r="B28" s="28" t="s">
        <v>51</v>
      </c>
      <c r="C28" s="29">
        <v>2550.7</v>
      </c>
      <c r="D28" s="29">
        <v>2529.6</v>
      </c>
      <c r="E28" s="29">
        <v>2531.9</v>
      </c>
      <c r="F28" s="22">
        <f t="shared" si="2"/>
        <v>99.26294742619675</v>
      </c>
    </row>
    <row r="29" spans="1:6" s="26" customFormat="1" ht="46.5" customHeight="1">
      <c r="A29" s="27" t="s">
        <v>52</v>
      </c>
      <c r="B29" s="31" t="s">
        <v>53</v>
      </c>
      <c r="C29" s="29">
        <v>0</v>
      </c>
      <c r="D29" s="29">
        <v>17</v>
      </c>
      <c r="E29" s="29">
        <v>17</v>
      </c>
      <c r="F29" s="22"/>
    </row>
    <row r="30" spans="1:6" s="26" customFormat="1" ht="33" customHeight="1">
      <c r="A30" s="27" t="s">
        <v>54</v>
      </c>
      <c r="B30" s="32" t="s">
        <v>55</v>
      </c>
      <c r="C30" s="29">
        <v>7900</v>
      </c>
      <c r="D30" s="29">
        <v>4637.3</v>
      </c>
      <c r="E30" s="29">
        <v>5895</v>
      </c>
      <c r="F30" s="22">
        <f aca="true" t="shared" si="3" ref="F30:F31">E30/C30*100</f>
        <v>74.62025316455696</v>
      </c>
    </row>
    <row r="31" spans="1:6" s="26" customFormat="1" ht="26.25">
      <c r="A31" s="27" t="s">
        <v>56</v>
      </c>
      <c r="B31" s="32" t="s">
        <v>57</v>
      </c>
      <c r="C31" s="29">
        <v>2050</v>
      </c>
      <c r="D31" s="29">
        <v>3491.5</v>
      </c>
      <c r="E31" s="29">
        <v>4055</v>
      </c>
      <c r="F31" s="22">
        <f t="shared" si="3"/>
        <v>197.8048780487805</v>
      </c>
    </row>
    <row r="32" spans="1:6" s="26" customFormat="1" ht="46.5" customHeight="1">
      <c r="A32" s="27" t="s">
        <v>58</v>
      </c>
      <c r="B32" s="33" t="s">
        <v>59</v>
      </c>
      <c r="C32" s="29">
        <v>0</v>
      </c>
      <c r="D32" s="29">
        <v>2715</v>
      </c>
      <c r="E32" s="29">
        <v>2715</v>
      </c>
      <c r="F32" s="22"/>
    </row>
    <row r="33" spans="1:6" s="26" customFormat="1" ht="36" customHeight="1">
      <c r="A33" s="27" t="s">
        <v>60</v>
      </c>
      <c r="B33" s="32" t="s">
        <v>61</v>
      </c>
      <c r="C33" s="29">
        <v>0</v>
      </c>
      <c r="D33" s="29">
        <v>202.5</v>
      </c>
      <c r="E33" s="29">
        <v>202.5</v>
      </c>
      <c r="F33" s="22"/>
    </row>
    <row r="34" spans="1:6" s="26" customFormat="1" ht="15.75">
      <c r="A34" s="27" t="s">
        <v>62</v>
      </c>
      <c r="B34" s="28" t="s">
        <v>63</v>
      </c>
      <c r="C34" s="29">
        <v>2045.3</v>
      </c>
      <c r="D34" s="29">
        <v>1860.5</v>
      </c>
      <c r="E34" s="29">
        <v>1948.6</v>
      </c>
      <c r="F34" s="22">
        <f>E34/C34*100</f>
        <v>95.27208722436806</v>
      </c>
    </row>
    <row r="35" spans="1:6" s="26" customFormat="1" ht="16.5">
      <c r="A35" s="27" t="s">
        <v>64</v>
      </c>
      <c r="B35" s="28" t="s">
        <v>65</v>
      </c>
      <c r="C35" s="29">
        <v>0</v>
      </c>
      <c r="D35" s="29">
        <v>1.5</v>
      </c>
      <c r="E35" s="29">
        <v>0</v>
      </c>
      <c r="F35" s="22"/>
    </row>
    <row r="36" spans="1:6" s="26" customFormat="1" ht="15.75">
      <c r="A36" s="23" t="s">
        <v>66</v>
      </c>
      <c r="B36" s="24" t="s">
        <v>67</v>
      </c>
      <c r="C36" s="22">
        <f>C37+C42+C43+C44</f>
        <v>1479384.9999999998</v>
      </c>
      <c r="D36" s="22">
        <f>D37+D42+D43+D44</f>
        <v>1108233.5</v>
      </c>
      <c r="E36" s="22">
        <f>E37+E42+E43+E44</f>
        <v>1474469.8</v>
      </c>
      <c r="F36" s="22">
        <f aca="true" t="shared" si="4" ref="F36:F43">+E36/C36*100</f>
        <v>99.66775383013889</v>
      </c>
    </row>
    <row r="37" spans="1:6" s="26" customFormat="1" ht="18" customHeight="1">
      <c r="A37" s="27" t="s">
        <v>68</v>
      </c>
      <c r="B37" s="28" t="s">
        <v>69</v>
      </c>
      <c r="C37" s="29">
        <f>C38+C39+C40+C41</f>
        <v>1478980.5999999999</v>
      </c>
      <c r="D37" s="29">
        <f>D38+D39+D40+D41</f>
        <v>1107883.6</v>
      </c>
      <c r="E37" s="29">
        <f>E38+E39+E40+E41</f>
        <v>1474119.9000000001</v>
      </c>
      <c r="F37" s="29">
        <f t="shared" si="4"/>
        <v>99.67134795412463</v>
      </c>
    </row>
    <row r="38" spans="1:6" s="26" customFormat="1" ht="17.25" customHeight="1">
      <c r="A38" s="27" t="s">
        <v>70</v>
      </c>
      <c r="B38" s="28" t="s">
        <v>71</v>
      </c>
      <c r="C38" s="29">
        <v>180261.3</v>
      </c>
      <c r="D38" s="29">
        <v>159153</v>
      </c>
      <c r="E38" s="29">
        <v>180261.3</v>
      </c>
      <c r="F38" s="29">
        <f t="shared" si="4"/>
        <v>100</v>
      </c>
    </row>
    <row r="39" spans="1:6" s="26" customFormat="1" ht="25.5">
      <c r="A39" s="27" t="s">
        <v>72</v>
      </c>
      <c r="B39" s="28" t="s">
        <v>73</v>
      </c>
      <c r="C39" s="29">
        <v>101267.1</v>
      </c>
      <c r="D39" s="29">
        <v>79605.2</v>
      </c>
      <c r="E39" s="29">
        <v>98172.9</v>
      </c>
      <c r="F39" s="29">
        <f t="shared" si="4"/>
        <v>96.94451603729148</v>
      </c>
    </row>
    <row r="40" spans="1:6" s="26" customFormat="1" ht="15.75" customHeight="1">
      <c r="A40" s="27" t="s">
        <v>74</v>
      </c>
      <c r="B40" s="28" t="s">
        <v>75</v>
      </c>
      <c r="C40" s="29">
        <v>1170342</v>
      </c>
      <c r="D40" s="29">
        <v>853484.4</v>
      </c>
      <c r="E40" s="29">
        <f>1167459.1+3856</f>
        <v>1171315.1</v>
      </c>
      <c r="F40" s="29">
        <f t="shared" si="4"/>
        <v>100.08314663576971</v>
      </c>
    </row>
    <row r="41" spans="1:6" s="26" customFormat="1" ht="15.75">
      <c r="A41" s="27" t="s">
        <v>76</v>
      </c>
      <c r="B41" s="28" t="s">
        <v>77</v>
      </c>
      <c r="C41" s="29">
        <v>27110.2</v>
      </c>
      <c r="D41" s="29">
        <v>15641</v>
      </c>
      <c r="E41" s="29">
        <v>24370.6</v>
      </c>
      <c r="F41" s="29">
        <f t="shared" si="4"/>
        <v>89.89457842435688</v>
      </c>
    </row>
    <row r="42" spans="1:6" s="26" customFormat="1" ht="15.75">
      <c r="A42" s="27" t="s">
        <v>78</v>
      </c>
      <c r="B42" s="28" t="s">
        <v>79</v>
      </c>
      <c r="C42" s="29">
        <v>87</v>
      </c>
      <c r="D42" s="29">
        <v>87</v>
      </c>
      <c r="E42" s="29">
        <v>87</v>
      </c>
      <c r="F42" s="29">
        <f t="shared" si="4"/>
        <v>100</v>
      </c>
    </row>
    <row r="43" spans="1:6" s="26" customFormat="1" ht="38.25">
      <c r="A43" s="27" t="s">
        <v>80</v>
      </c>
      <c r="B43" s="28" t="s">
        <v>81</v>
      </c>
      <c r="C43" s="29">
        <v>571.2</v>
      </c>
      <c r="D43" s="29">
        <v>571.2</v>
      </c>
      <c r="E43" s="29">
        <v>571.2</v>
      </c>
      <c r="F43" s="29">
        <f t="shared" si="4"/>
        <v>100</v>
      </c>
    </row>
    <row r="44" spans="1:6" s="26" customFormat="1" ht="25.5" customHeight="1">
      <c r="A44" s="27" t="s">
        <v>82</v>
      </c>
      <c r="B44" s="28" t="s">
        <v>83</v>
      </c>
      <c r="C44" s="29">
        <v>-253.8</v>
      </c>
      <c r="D44" s="29">
        <v>-308.3</v>
      </c>
      <c r="E44" s="29">
        <v>-308.3</v>
      </c>
      <c r="F44" s="29" t="s">
        <v>84</v>
      </c>
    </row>
    <row r="45" spans="1:6" ht="15.75">
      <c r="A45" s="34" t="s">
        <v>85</v>
      </c>
      <c r="B45" s="35" t="s">
        <v>86</v>
      </c>
      <c r="C45" s="36">
        <f>+C52+C57+C65+C47+C63</f>
        <v>61327.7</v>
      </c>
      <c r="D45" s="36">
        <f>+D52+D57+D65+D47+D63</f>
        <v>-65659.09999999986</v>
      </c>
      <c r="E45" s="36">
        <f>+E52+E57+E65+E47+E63</f>
        <v>32426.799999999814</v>
      </c>
      <c r="F45" s="22">
        <f>+E45/C45*100</f>
        <v>52.874639029345325</v>
      </c>
    </row>
    <row r="46" spans="1:6" ht="15.75">
      <c r="A46" s="37"/>
      <c r="B46" s="38" t="s">
        <v>87</v>
      </c>
      <c r="C46" s="36"/>
      <c r="D46" s="36"/>
      <c r="E46" s="29"/>
      <c r="F46" s="22"/>
    </row>
    <row r="47" spans="1:6" ht="15.75">
      <c r="A47" s="34" t="s">
        <v>88</v>
      </c>
      <c r="B47" s="39" t="s">
        <v>89</v>
      </c>
      <c r="C47" s="36">
        <f>+C48-C50</f>
        <v>0</v>
      </c>
      <c r="D47" s="36">
        <f>+D48-D50</f>
        <v>0</v>
      </c>
      <c r="E47" s="36">
        <f>+E48-E50</f>
        <v>0</v>
      </c>
      <c r="F47" s="22">
        <v>0</v>
      </c>
    </row>
    <row r="48" spans="1:6" ht="15.75">
      <c r="A48" s="37" t="s">
        <v>90</v>
      </c>
      <c r="B48" s="40" t="s">
        <v>91</v>
      </c>
      <c r="C48" s="41">
        <f>C49</f>
        <v>0</v>
      </c>
      <c r="D48" s="41">
        <v>0</v>
      </c>
      <c r="E48" s="41">
        <v>0</v>
      </c>
      <c r="F48" s="29">
        <v>0</v>
      </c>
    </row>
    <row r="49" spans="1:6" ht="25.5">
      <c r="A49" s="37" t="s">
        <v>92</v>
      </c>
      <c r="B49" s="40" t="s">
        <v>93</v>
      </c>
      <c r="C49" s="41"/>
      <c r="D49" s="41"/>
      <c r="E49" s="41"/>
      <c r="F49" s="29">
        <v>0</v>
      </c>
    </row>
    <row r="50" spans="1:6" ht="18" customHeight="1">
      <c r="A50" s="37" t="s">
        <v>94</v>
      </c>
      <c r="B50" s="40" t="s">
        <v>95</v>
      </c>
      <c r="C50" s="41"/>
      <c r="D50" s="41"/>
      <c r="E50" s="41"/>
      <c r="F50" s="41">
        <f>+F51</f>
        <v>0</v>
      </c>
    </row>
    <row r="51" spans="1:6" ht="25.5">
      <c r="A51" s="37" t="s">
        <v>96</v>
      </c>
      <c r="B51" s="40" t="s">
        <v>97</v>
      </c>
      <c r="C51" s="41"/>
      <c r="D51" s="41"/>
      <c r="E51" s="41"/>
      <c r="F51" s="41">
        <v>0</v>
      </c>
    </row>
    <row r="52" spans="1:6" ht="19.5" customHeight="1">
      <c r="A52" s="34" t="s">
        <v>98</v>
      </c>
      <c r="B52" s="39" t="s">
        <v>99</v>
      </c>
      <c r="C52" s="36">
        <f>-C55+C53</f>
        <v>2148</v>
      </c>
      <c r="D52" s="36">
        <f>-D55+D53</f>
        <v>0</v>
      </c>
      <c r="E52" s="36">
        <f>-E55+E53</f>
        <v>0</v>
      </c>
      <c r="F52" s="22">
        <f aca="true" t="shared" si="5" ref="F52:F54">+E52/C52*100</f>
        <v>0</v>
      </c>
    </row>
    <row r="53" spans="1:6" ht="25.5">
      <c r="A53" s="37" t="s">
        <v>100</v>
      </c>
      <c r="B53" s="40" t="s">
        <v>101</v>
      </c>
      <c r="C53" s="41">
        <f>C54</f>
        <v>2148</v>
      </c>
      <c r="D53" s="41">
        <f>D54</f>
        <v>0</v>
      </c>
      <c r="E53" s="41">
        <f>E54</f>
        <v>0</v>
      </c>
      <c r="F53" s="29">
        <f t="shared" si="5"/>
        <v>0</v>
      </c>
    </row>
    <row r="54" spans="1:6" ht="27.75" customHeight="1">
      <c r="A54" s="37" t="s">
        <v>102</v>
      </c>
      <c r="B54" s="40" t="s">
        <v>103</v>
      </c>
      <c r="C54" s="41">
        <v>2148</v>
      </c>
      <c r="D54" s="41">
        <v>0</v>
      </c>
      <c r="E54" s="41">
        <v>0</v>
      </c>
      <c r="F54" s="29">
        <f t="shared" si="5"/>
        <v>0</v>
      </c>
    </row>
    <row r="55" spans="1:6" ht="29.25" customHeight="1">
      <c r="A55" s="37" t="s">
        <v>104</v>
      </c>
      <c r="B55" s="40" t="s">
        <v>105</v>
      </c>
      <c r="C55" s="41">
        <f>C56</f>
        <v>0</v>
      </c>
      <c r="D55" s="41">
        <f>D56</f>
        <v>0</v>
      </c>
      <c r="E55" s="41">
        <f>E56</f>
        <v>0</v>
      </c>
      <c r="F55" s="41">
        <f>+F56</f>
        <v>0</v>
      </c>
    </row>
    <row r="56" spans="1:6" ht="26.25" customHeight="1">
      <c r="A56" s="37" t="s">
        <v>106</v>
      </c>
      <c r="B56" s="40" t="s">
        <v>107</v>
      </c>
      <c r="C56" s="41">
        <v>0</v>
      </c>
      <c r="D56" s="41">
        <v>0</v>
      </c>
      <c r="E56" s="41">
        <v>0</v>
      </c>
      <c r="F56" s="41">
        <v>0</v>
      </c>
    </row>
    <row r="57" spans="1:6" ht="15.75">
      <c r="A57" s="34" t="s">
        <v>108</v>
      </c>
      <c r="B57" s="39" t="s">
        <v>109</v>
      </c>
      <c r="C57" s="36">
        <f>C58</f>
        <v>-3206</v>
      </c>
      <c r="D57" s="36">
        <f>D58</f>
        <v>-1406</v>
      </c>
      <c r="E57" s="36">
        <f>E58</f>
        <v>-406</v>
      </c>
      <c r="F57" s="22">
        <f aca="true" t="shared" si="6" ref="F57:F62">+E57/C57*100</f>
        <v>12.663755458515283</v>
      </c>
    </row>
    <row r="58" spans="1:6" ht="21.75" customHeight="1">
      <c r="A58" s="34" t="s">
        <v>110</v>
      </c>
      <c r="B58" s="39" t="s">
        <v>111</v>
      </c>
      <c r="C58" s="36">
        <f>-C61+C59</f>
        <v>-3206</v>
      </c>
      <c r="D58" s="36">
        <f>-D61+D59</f>
        <v>-1406</v>
      </c>
      <c r="E58" s="36">
        <f>-E61+E59</f>
        <v>-406</v>
      </c>
      <c r="F58" s="22">
        <f t="shared" si="6"/>
        <v>12.663755458515283</v>
      </c>
    </row>
    <row r="59" spans="1:6" ht="21" customHeight="1">
      <c r="A59" s="37" t="s">
        <v>112</v>
      </c>
      <c r="B59" s="40" t="s">
        <v>113</v>
      </c>
      <c r="C59" s="41">
        <f>C60</f>
        <v>1594</v>
      </c>
      <c r="D59" s="41">
        <f>D60</f>
        <v>594</v>
      </c>
      <c r="E59" s="41">
        <f>E60</f>
        <v>1594</v>
      </c>
      <c r="F59" s="29">
        <f t="shared" si="6"/>
        <v>100</v>
      </c>
    </row>
    <row r="60" spans="1:6" ht="29.25" customHeight="1">
      <c r="A60" s="37" t="s">
        <v>114</v>
      </c>
      <c r="B60" s="40" t="s">
        <v>115</v>
      </c>
      <c r="C60" s="41">
        <v>1594</v>
      </c>
      <c r="D60" s="41">
        <v>594</v>
      </c>
      <c r="E60" s="41">
        <v>1594</v>
      </c>
      <c r="F60" s="29">
        <f t="shared" si="6"/>
        <v>100</v>
      </c>
    </row>
    <row r="61" spans="1:6" ht="20.25" customHeight="1">
      <c r="A61" s="37" t="s">
        <v>116</v>
      </c>
      <c r="B61" s="40" t="s">
        <v>117</v>
      </c>
      <c r="C61" s="41">
        <f>C62</f>
        <v>4800</v>
      </c>
      <c r="D61" s="41">
        <f>D62</f>
        <v>2000</v>
      </c>
      <c r="E61" s="41">
        <f>E62</f>
        <v>2000</v>
      </c>
      <c r="F61" s="29">
        <f t="shared" si="6"/>
        <v>41.66666666666667</v>
      </c>
    </row>
    <row r="62" spans="1:6" ht="26.25" customHeight="1">
      <c r="A62" s="37" t="s">
        <v>118</v>
      </c>
      <c r="B62" s="40" t="s">
        <v>119</v>
      </c>
      <c r="C62" s="41">
        <v>4800</v>
      </c>
      <c r="D62" s="41">
        <v>2000</v>
      </c>
      <c r="E62" s="41">
        <v>2000</v>
      </c>
      <c r="F62" s="29">
        <f t="shared" si="6"/>
        <v>41.66666666666667</v>
      </c>
    </row>
    <row r="63" spans="1:6" ht="25.5">
      <c r="A63" s="34" t="s">
        <v>120</v>
      </c>
      <c r="B63" s="39" t="s">
        <v>121</v>
      </c>
      <c r="C63" s="36"/>
      <c r="D63" s="36"/>
      <c r="E63" s="36"/>
      <c r="F63" s="29"/>
    </row>
    <row r="64" spans="1:6" ht="25.5">
      <c r="A64" s="37" t="s">
        <v>122</v>
      </c>
      <c r="B64" s="40" t="s">
        <v>123</v>
      </c>
      <c r="C64" s="41"/>
      <c r="D64" s="41"/>
      <c r="E64" s="41"/>
      <c r="F64" s="29"/>
    </row>
    <row r="65" spans="1:6" ht="15.75">
      <c r="A65" s="34" t="s">
        <v>124</v>
      </c>
      <c r="B65" s="39" t="s">
        <v>125</v>
      </c>
      <c r="C65" s="36">
        <v>62385.7</v>
      </c>
      <c r="D65" s="36">
        <f>D66+D70</f>
        <v>-64253.09999999986</v>
      </c>
      <c r="E65" s="36">
        <f>E66+E70</f>
        <v>32832.799999999814</v>
      </c>
      <c r="F65" s="29">
        <f aca="true" t="shared" si="7" ref="F65:F73">+E65/C65*100</f>
        <v>52.62872741669936</v>
      </c>
    </row>
    <row r="66" spans="1:6" ht="15.75">
      <c r="A66" s="37" t="s">
        <v>126</v>
      </c>
      <c r="B66" s="40" t="s">
        <v>127</v>
      </c>
      <c r="C66" s="41">
        <f aca="true" t="shared" si="8" ref="C66:C68">C67</f>
        <v>-2141133.8</v>
      </c>
      <c r="D66" s="41">
        <f aca="true" t="shared" si="9" ref="D66:D68">D67</f>
        <v>-1684123.7</v>
      </c>
      <c r="E66" s="41">
        <f aca="true" t="shared" si="10" ref="E66:E68">E67</f>
        <v>-2151702</v>
      </c>
      <c r="F66" s="29">
        <f t="shared" si="7"/>
        <v>100.49357961655643</v>
      </c>
    </row>
    <row r="67" spans="1:6" ht="15.75">
      <c r="A67" s="37" t="s">
        <v>128</v>
      </c>
      <c r="B67" s="40" t="s">
        <v>129</v>
      </c>
      <c r="C67" s="41">
        <f t="shared" si="8"/>
        <v>-2141133.8</v>
      </c>
      <c r="D67" s="41">
        <f t="shared" si="9"/>
        <v>-1684123.7</v>
      </c>
      <c r="E67" s="41">
        <f t="shared" si="10"/>
        <v>-2151702</v>
      </c>
      <c r="F67" s="29">
        <f t="shared" si="7"/>
        <v>100.49357961655643</v>
      </c>
    </row>
    <row r="68" spans="1:6" ht="15.75">
      <c r="A68" s="37" t="s">
        <v>130</v>
      </c>
      <c r="B68" s="40" t="s">
        <v>131</v>
      </c>
      <c r="C68" s="41">
        <f t="shared" si="8"/>
        <v>-2141133.8</v>
      </c>
      <c r="D68" s="41">
        <f t="shared" si="9"/>
        <v>-1684123.7</v>
      </c>
      <c r="E68" s="41">
        <f t="shared" si="10"/>
        <v>-2151702</v>
      </c>
      <c r="F68" s="29">
        <f t="shared" si="7"/>
        <v>100.49357961655643</v>
      </c>
    </row>
    <row r="69" spans="1:6" ht="25.5">
      <c r="A69" s="37" t="s">
        <v>132</v>
      </c>
      <c r="B69" s="40" t="s">
        <v>133</v>
      </c>
      <c r="C69" s="41">
        <v>-2141133.8</v>
      </c>
      <c r="D69" s="41">
        <v>-1684123.7</v>
      </c>
      <c r="E69" s="41">
        <f>-2147846-3856</f>
        <v>-2151702</v>
      </c>
      <c r="F69" s="29">
        <f t="shared" si="7"/>
        <v>100.49357961655643</v>
      </c>
    </row>
    <row r="70" spans="1:6" ht="15.75">
      <c r="A70" s="37" t="s">
        <v>134</v>
      </c>
      <c r="B70" s="40" t="s">
        <v>135</v>
      </c>
      <c r="C70" s="41">
        <f aca="true" t="shared" si="11" ref="C70:C72">C71</f>
        <v>2207375.5</v>
      </c>
      <c r="D70" s="41">
        <f aca="true" t="shared" si="12" ref="D70:D72">D71</f>
        <v>1619870.6</v>
      </c>
      <c r="E70" s="41">
        <f aca="true" t="shared" si="13" ref="E70:E72">E71</f>
        <v>2184534.8</v>
      </c>
      <c r="F70" s="29">
        <f t="shared" si="7"/>
        <v>98.96525534509193</v>
      </c>
    </row>
    <row r="71" spans="1:6" ht="15.75">
      <c r="A71" s="37" t="s">
        <v>136</v>
      </c>
      <c r="B71" s="40" t="s">
        <v>137</v>
      </c>
      <c r="C71" s="41">
        <f t="shared" si="11"/>
        <v>2207375.5</v>
      </c>
      <c r="D71" s="41">
        <f t="shared" si="12"/>
        <v>1619870.6</v>
      </c>
      <c r="E71" s="41">
        <f t="shared" si="13"/>
        <v>2184534.8</v>
      </c>
      <c r="F71" s="29">
        <f t="shared" si="7"/>
        <v>98.96525534509193</v>
      </c>
    </row>
    <row r="72" spans="1:6" ht="15.75">
      <c r="A72" s="37" t="s">
        <v>138</v>
      </c>
      <c r="B72" s="40" t="s">
        <v>139</v>
      </c>
      <c r="C72" s="41">
        <f t="shared" si="11"/>
        <v>2207375.5</v>
      </c>
      <c r="D72" s="41">
        <f t="shared" si="12"/>
        <v>1619870.6</v>
      </c>
      <c r="E72" s="41">
        <f t="shared" si="13"/>
        <v>2184534.8</v>
      </c>
      <c r="F72" s="29">
        <f t="shared" si="7"/>
        <v>98.96525534509193</v>
      </c>
    </row>
    <row r="73" spans="1:6" ht="25.5">
      <c r="A73" s="37" t="s">
        <v>140</v>
      </c>
      <c r="B73" s="40" t="s">
        <v>141</v>
      </c>
      <c r="C73" s="41">
        <v>2207375.5</v>
      </c>
      <c r="D73" s="41">
        <v>1619870.6</v>
      </c>
      <c r="E73" s="41">
        <v>2184534.8</v>
      </c>
      <c r="F73" s="29">
        <f t="shared" si="7"/>
        <v>98.96525534509193</v>
      </c>
    </row>
    <row r="74" spans="1:6" ht="15.75">
      <c r="A74" s="42"/>
      <c r="B74" s="43"/>
      <c r="C74" s="44"/>
      <c r="D74" s="45"/>
      <c r="E74" s="45"/>
      <c r="F74" s="45"/>
    </row>
    <row r="77" spans="1:6" ht="16.5">
      <c r="A77" s="46"/>
      <c r="B77" s="46"/>
      <c r="F77" s="12"/>
    </row>
  </sheetData>
  <sheetProtection selectLockedCells="1" selectUnlockedCells="1"/>
  <mergeCells count="2">
    <mergeCell ref="A3:F3"/>
    <mergeCell ref="A77:B77"/>
  </mergeCells>
  <printOptions/>
  <pageMargins left="0.39375" right="0.19652777777777777" top="1.18125" bottom="0.39375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="90" zoomScaleNormal="90" workbookViewId="0" topLeftCell="A13">
      <selection activeCell="H8" activeCellId="1" sqref="A77:F77 H8"/>
    </sheetView>
  </sheetViews>
  <sheetFormatPr defaultColWidth="9.00390625" defaultRowHeight="12.75"/>
  <cols>
    <col min="1" max="1" width="5.875" style="4" customWidth="1"/>
    <col min="2" max="2" width="98.875" style="47" customWidth="1"/>
    <col min="3" max="3" width="13.625" style="3" customWidth="1"/>
    <col min="4" max="4" width="12.625" style="4" customWidth="1"/>
    <col min="5" max="5" width="10.875" style="4" customWidth="1"/>
    <col min="6" max="6" width="12.25390625" style="4" customWidth="1"/>
    <col min="7" max="7" width="8.625" style="4" customWidth="1"/>
    <col min="8" max="8" width="15.00390625" style="4" customWidth="1"/>
    <col min="9" max="16384" width="8.625" style="4" customWidth="1"/>
  </cols>
  <sheetData>
    <row r="1" spans="1:6" ht="16.5">
      <c r="A1" s="48" t="s">
        <v>142</v>
      </c>
      <c r="B1" s="48"/>
      <c r="C1" s="48"/>
      <c r="D1" s="48"/>
      <c r="E1" s="48"/>
      <c r="F1" s="48"/>
    </row>
    <row r="2" spans="2:6" ht="16.5" customHeight="1">
      <c r="B2" s="49"/>
      <c r="F2" s="50" t="s">
        <v>2</v>
      </c>
    </row>
    <row r="3" spans="1:6" s="18" customFormat="1" ht="82.5" customHeight="1">
      <c r="A3" s="16" t="s">
        <v>3</v>
      </c>
      <c r="B3" s="51" t="s">
        <v>143</v>
      </c>
      <c r="C3" s="15" t="s">
        <v>144</v>
      </c>
      <c r="D3" s="15" t="s">
        <v>6</v>
      </c>
      <c r="E3" s="15" t="s">
        <v>145</v>
      </c>
      <c r="F3" s="15" t="s">
        <v>8</v>
      </c>
    </row>
    <row r="4" spans="1:6" s="18" customFormat="1" ht="18" customHeight="1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</row>
    <row r="5" spans="1:7" s="56" customFormat="1" ht="21.75" customHeight="1">
      <c r="A5" s="52"/>
      <c r="B5" s="53" t="s">
        <v>146</v>
      </c>
      <c r="C5" s="54">
        <f>+C6+C15+C17+C20+C26+C28+C35+C38+C40+C45+C49+C51</f>
        <v>2202321.7</v>
      </c>
      <c r="D5" s="54">
        <f>+D6+D15+D17+D20+D26+D28+D35+D38+D40+D45+D49+D51</f>
        <v>1613916.7000000002</v>
      </c>
      <c r="E5" s="54">
        <f>+E6+E15+E17+E20+E26+E28+E35+E38+E40+E45+E49+E51</f>
        <v>2182226.5</v>
      </c>
      <c r="F5" s="55">
        <f aca="true" t="shared" si="0" ref="F5:F53">+E5/C5*100</f>
        <v>99.08754474879849</v>
      </c>
      <c r="G5" s="4"/>
    </row>
    <row r="6" spans="1:6" ht="16.5">
      <c r="A6" s="57" t="s">
        <v>147</v>
      </c>
      <c r="B6" s="58" t="s">
        <v>148</v>
      </c>
      <c r="C6" s="54">
        <f>SUM(C7:C14)</f>
        <v>181576.3</v>
      </c>
      <c r="D6" s="54">
        <f>SUM(D7:D14)</f>
        <v>138565.9</v>
      </c>
      <c r="E6" s="54">
        <f>SUM(E7:E14)</f>
        <v>180598.5</v>
      </c>
      <c r="F6" s="55">
        <f t="shared" si="0"/>
        <v>99.46149359800812</v>
      </c>
    </row>
    <row r="7" spans="1:6" ht="16.5">
      <c r="A7" s="59" t="s">
        <v>149</v>
      </c>
      <c r="B7" s="60" t="s">
        <v>150</v>
      </c>
      <c r="C7" s="61">
        <v>1723.3</v>
      </c>
      <c r="D7" s="61">
        <v>1380.5</v>
      </c>
      <c r="E7" s="61">
        <v>1723.3</v>
      </c>
      <c r="F7" s="55">
        <f t="shared" si="0"/>
        <v>100</v>
      </c>
    </row>
    <row r="8" spans="1:6" ht="26.25">
      <c r="A8" s="59" t="s">
        <v>151</v>
      </c>
      <c r="B8" s="60" t="s">
        <v>152</v>
      </c>
      <c r="C8" s="61">
        <v>2917.2</v>
      </c>
      <c r="D8" s="61">
        <v>1625</v>
      </c>
      <c r="E8" s="61">
        <f>2917.2-468.2</f>
        <v>2449</v>
      </c>
      <c r="F8" s="55">
        <f t="shared" si="0"/>
        <v>83.95036336212807</v>
      </c>
    </row>
    <row r="9" spans="1:6" ht="26.25">
      <c r="A9" s="59" t="s">
        <v>153</v>
      </c>
      <c r="B9" s="60" t="s">
        <v>154</v>
      </c>
      <c r="C9" s="61">
        <v>81316</v>
      </c>
      <c r="D9" s="61">
        <v>63372.5</v>
      </c>
      <c r="E9" s="61">
        <f>81316-169.6</f>
        <v>81146.4</v>
      </c>
      <c r="F9" s="55">
        <f t="shared" si="0"/>
        <v>99.79143096069653</v>
      </c>
    </row>
    <row r="10" spans="1:6" ht="16.5">
      <c r="A10" s="59" t="s">
        <v>155</v>
      </c>
      <c r="B10" s="60" t="s">
        <v>156</v>
      </c>
      <c r="C10" s="61">
        <v>13</v>
      </c>
      <c r="D10" s="61">
        <v>13</v>
      </c>
      <c r="E10" s="61">
        <v>13</v>
      </c>
      <c r="F10" s="55">
        <f t="shared" si="0"/>
        <v>100</v>
      </c>
    </row>
    <row r="11" spans="1:6" ht="26.25">
      <c r="A11" s="59" t="s">
        <v>157</v>
      </c>
      <c r="B11" s="60" t="s">
        <v>158</v>
      </c>
      <c r="C11" s="61">
        <v>28162.6</v>
      </c>
      <c r="D11" s="61">
        <v>22382.2</v>
      </c>
      <c r="E11" s="61">
        <v>28162.6</v>
      </c>
      <c r="F11" s="55">
        <f t="shared" si="0"/>
        <v>100</v>
      </c>
    </row>
    <row r="12" spans="1:6" ht="16.5">
      <c r="A12" s="59" t="s">
        <v>159</v>
      </c>
      <c r="B12" s="60" t="s">
        <v>160</v>
      </c>
      <c r="C12" s="61">
        <v>3500</v>
      </c>
      <c r="D12" s="61">
        <v>3500</v>
      </c>
      <c r="E12" s="61">
        <v>3500</v>
      </c>
      <c r="F12" s="55">
        <f t="shared" si="0"/>
        <v>100</v>
      </c>
    </row>
    <row r="13" spans="1:6" ht="16.5">
      <c r="A13" s="59" t="s">
        <v>161</v>
      </c>
      <c r="B13" s="62" t="s">
        <v>162</v>
      </c>
      <c r="C13" s="61">
        <v>340</v>
      </c>
      <c r="D13" s="61"/>
      <c r="E13" s="61"/>
      <c r="F13" s="55">
        <f t="shared" si="0"/>
        <v>0</v>
      </c>
    </row>
    <row r="14" spans="1:6" ht="16.5">
      <c r="A14" s="59" t="s">
        <v>163</v>
      </c>
      <c r="B14" s="60" t="s">
        <v>164</v>
      </c>
      <c r="C14" s="61">
        <v>63604.2</v>
      </c>
      <c r="D14" s="61">
        <v>46292.7</v>
      </c>
      <c r="E14" s="61">
        <v>63604.2</v>
      </c>
      <c r="F14" s="55">
        <f t="shared" si="0"/>
        <v>100</v>
      </c>
    </row>
    <row r="15" spans="1:6" ht="16.5">
      <c r="A15" s="57" t="s">
        <v>165</v>
      </c>
      <c r="B15" s="58" t="s">
        <v>166</v>
      </c>
      <c r="C15" s="54">
        <f>SUM(C16:C16)</f>
        <v>40.4</v>
      </c>
      <c r="D15" s="54">
        <f>SUM(D16:D16)</f>
        <v>40.4</v>
      </c>
      <c r="E15" s="54">
        <f>SUM(E16:E16)</f>
        <v>40.4</v>
      </c>
      <c r="F15" s="55">
        <f t="shared" si="0"/>
        <v>100</v>
      </c>
    </row>
    <row r="16" spans="1:6" ht="16.5">
      <c r="A16" s="59" t="s">
        <v>167</v>
      </c>
      <c r="B16" s="63" t="s">
        <v>168</v>
      </c>
      <c r="C16" s="61">
        <v>40.4</v>
      </c>
      <c r="D16" s="61">
        <v>40.4</v>
      </c>
      <c r="E16" s="61">
        <v>40.4</v>
      </c>
      <c r="F16" s="55">
        <f t="shared" si="0"/>
        <v>100</v>
      </c>
    </row>
    <row r="17" spans="1:6" ht="16.5">
      <c r="A17" s="57" t="s">
        <v>169</v>
      </c>
      <c r="B17" s="58" t="s">
        <v>170</v>
      </c>
      <c r="C17" s="54">
        <f>SUM(C18:C19)</f>
        <v>21514.4</v>
      </c>
      <c r="D17" s="54">
        <f>SUM(D18:D19)</f>
        <v>16213.2</v>
      </c>
      <c r="E17" s="54">
        <f>SUM(E18:E19)</f>
        <v>21514.4</v>
      </c>
      <c r="F17" s="55">
        <f t="shared" si="0"/>
        <v>100</v>
      </c>
    </row>
    <row r="18" spans="1:6" ht="16.5">
      <c r="A18" s="59" t="s">
        <v>171</v>
      </c>
      <c r="B18" s="60" t="s">
        <v>172</v>
      </c>
      <c r="C18" s="61">
        <v>20993.5</v>
      </c>
      <c r="D18" s="61">
        <v>15826.7</v>
      </c>
      <c r="E18" s="61">
        <v>20993.5</v>
      </c>
      <c r="F18" s="55">
        <f t="shared" si="0"/>
        <v>100</v>
      </c>
    </row>
    <row r="19" spans="1:6" ht="16.5">
      <c r="A19" s="59" t="s">
        <v>173</v>
      </c>
      <c r="B19" s="60" t="s">
        <v>174</v>
      </c>
      <c r="C19" s="61">
        <v>520.9</v>
      </c>
      <c r="D19" s="61">
        <v>386.5</v>
      </c>
      <c r="E19" s="61">
        <v>520.9</v>
      </c>
      <c r="F19" s="55">
        <f t="shared" si="0"/>
        <v>100</v>
      </c>
    </row>
    <row r="20" spans="1:6" ht="16.5">
      <c r="A20" s="57" t="s">
        <v>175</v>
      </c>
      <c r="B20" s="58" t="s">
        <v>176</v>
      </c>
      <c r="C20" s="54">
        <f>SUM(C21:C25)</f>
        <v>23944.3</v>
      </c>
      <c r="D20" s="54">
        <f>SUM(D21:D25)</f>
        <v>15807.1</v>
      </c>
      <c r="E20" s="54">
        <f>SUM(E21:E25)</f>
        <v>23683.699999999997</v>
      </c>
      <c r="F20" s="55">
        <f t="shared" si="0"/>
        <v>98.9116407662784</v>
      </c>
    </row>
    <row r="21" spans="1:6" ht="16.5">
      <c r="A21" s="59" t="s">
        <v>177</v>
      </c>
      <c r="B21" s="60" t="s">
        <v>178</v>
      </c>
      <c r="C21" s="61">
        <v>7026.8</v>
      </c>
      <c r="D21" s="61">
        <v>4721.6</v>
      </c>
      <c r="E21" s="61">
        <f>7026.8-190</f>
        <v>6836.8</v>
      </c>
      <c r="F21" s="55">
        <f t="shared" si="0"/>
        <v>97.29606648830192</v>
      </c>
    </row>
    <row r="22" spans="1:6" ht="16.5">
      <c r="A22" s="59" t="s">
        <v>179</v>
      </c>
      <c r="B22" s="60" t="s">
        <v>180</v>
      </c>
      <c r="C22" s="61">
        <v>2130</v>
      </c>
      <c r="D22" s="61">
        <v>1432.4</v>
      </c>
      <c r="E22" s="61">
        <v>2130</v>
      </c>
      <c r="F22" s="55">
        <f t="shared" si="0"/>
        <v>100</v>
      </c>
    </row>
    <row r="23" spans="1:6" ht="16.5">
      <c r="A23" s="59" t="s">
        <v>181</v>
      </c>
      <c r="B23" s="60" t="s">
        <v>182</v>
      </c>
      <c r="C23" s="61">
        <v>5513.7</v>
      </c>
      <c r="D23" s="61">
        <v>4494.6</v>
      </c>
      <c r="E23" s="61">
        <f>5513.7-70.6</f>
        <v>5443.099999999999</v>
      </c>
      <c r="F23" s="55">
        <f t="shared" si="0"/>
        <v>98.7195531131545</v>
      </c>
    </row>
    <row r="24" spans="1:6" ht="16.5">
      <c r="A24" s="59" t="s">
        <v>183</v>
      </c>
      <c r="B24" s="60" t="s">
        <v>184</v>
      </c>
      <c r="C24" s="61">
        <v>7050.2</v>
      </c>
      <c r="D24" s="61">
        <v>4017.1</v>
      </c>
      <c r="E24" s="61">
        <v>7050.2</v>
      </c>
      <c r="F24" s="55">
        <f t="shared" si="0"/>
        <v>100</v>
      </c>
    </row>
    <row r="25" spans="1:6" ht="16.5">
      <c r="A25" s="59" t="s">
        <v>185</v>
      </c>
      <c r="B25" s="60" t="s">
        <v>186</v>
      </c>
      <c r="C25" s="61">
        <v>2223.6</v>
      </c>
      <c r="D25" s="61">
        <v>1141.4</v>
      </c>
      <c r="E25" s="61">
        <v>2223.6</v>
      </c>
      <c r="F25" s="55">
        <f t="shared" si="0"/>
        <v>100</v>
      </c>
    </row>
    <row r="26" spans="1:6" ht="16.5">
      <c r="A26" s="57" t="s">
        <v>187</v>
      </c>
      <c r="B26" s="58" t="s">
        <v>188</v>
      </c>
      <c r="C26" s="54">
        <f>SUM(C27:C27)</f>
        <v>2570</v>
      </c>
      <c r="D26" s="54">
        <f>SUM(D27:D27)</f>
        <v>0</v>
      </c>
      <c r="E26" s="54">
        <f>SUM(E27:E27)</f>
        <v>0</v>
      </c>
      <c r="F26" s="55">
        <f t="shared" si="0"/>
        <v>0</v>
      </c>
    </row>
    <row r="27" spans="1:6" ht="16.5">
      <c r="A27" s="59" t="s">
        <v>189</v>
      </c>
      <c r="B27" s="60" t="s">
        <v>190</v>
      </c>
      <c r="C27" s="61">
        <v>2570</v>
      </c>
      <c r="D27" s="61"/>
      <c r="E27" s="61"/>
      <c r="F27" s="55">
        <f t="shared" si="0"/>
        <v>0</v>
      </c>
    </row>
    <row r="28" spans="1:6" ht="16.5">
      <c r="A28" s="57" t="s">
        <v>191</v>
      </c>
      <c r="B28" s="58" t="s">
        <v>192</v>
      </c>
      <c r="C28" s="54">
        <f>SUM(C29:C34)</f>
        <v>1566590.7000000002</v>
      </c>
      <c r="D28" s="54">
        <f>SUM(D29:D34)</f>
        <v>1164204.7999999998</v>
      </c>
      <c r="E28" s="54">
        <f>SUM(E29:E34)</f>
        <v>1559749.2000000002</v>
      </c>
      <c r="F28" s="55">
        <f t="shared" si="0"/>
        <v>99.5632873347199</v>
      </c>
    </row>
    <row r="29" spans="1:6" ht="16.5">
      <c r="A29" s="59" t="s">
        <v>193</v>
      </c>
      <c r="B29" s="60" t="s">
        <v>194</v>
      </c>
      <c r="C29" s="61">
        <v>447732.1</v>
      </c>
      <c r="D29" s="61">
        <v>333750</v>
      </c>
      <c r="E29" s="61">
        <v>447732.1</v>
      </c>
      <c r="F29" s="55">
        <f t="shared" si="0"/>
        <v>100</v>
      </c>
    </row>
    <row r="30" spans="1:6" ht="16.5">
      <c r="A30" s="59" t="s">
        <v>195</v>
      </c>
      <c r="B30" s="60" t="s">
        <v>196</v>
      </c>
      <c r="C30" s="61">
        <v>876768.1</v>
      </c>
      <c r="D30" s="61">
        <v>646039.6</v>
      </c>
      <c r="E30" s="61">
        <f>876768.1-3000-94.2-1050</f>
        <v>872623.9</v>
      </c>
      <c r="F30" s="55">
        <f t="shared" si="0"/>
        <v>99.52733225581542</v>
      </c>
    </row>
    <row r="31" spans="1:6" ht="16.5">
      <c r="A31" s="59" t="s">
        <v>197</v>
      </c>
      <c r="B31" s="60" t="s">
        <v>198</v>
      </c>
      <c r="C31" s="61">
        <v>147622.8</v>
      </c>
      <c r="D31" s="61">
        <v>120182.7</v>
      </c>
      <c r="E31" s="61">
        <f>147622.8-2687.3</f>
        <v>144935.5</v>
      </c>
      <c r="F31" s="55">
        <f t="shared" si="0"/>
        <v>98.17961724069725</v>
      </c>
    </row>
    <row r="32" spans="1:6" ht="16.5">
      <c r="A32" s="59" t="s">
        <v>199</v>
      </c>
      <c r="B32" s="60" t="s">
        <v>200</v>
      </c>
      <c r="C32" s="61">
        <v>110.4</v>
      </c>
      <c r="D32" s="61">
        <v>85.8</v>
      </c>
      <c r="E32" s="61">
        <v>110.4</v>
      </c>
      <c r="F32" s="55">
        <f t="shared" si="0"/>
        <v>100</v>
      </c>
    </row>
    <row r="33" spans="1:6" ht="16.5">
      <c r="A33" s="59" t="s">
        <v>201</v>
      </c>
      <c r="B33" s="60" t="s">
        <v>202</v>
      </c>
      <c r="C33" s="61">
        <v>10064.3</v>
      </c>
      <c r="D33" s="61">
        <v>6716.5</v>
      </c>
      <c r="E33" s="61">
        <f>10064.3-10</f>
        <v>10054.3</v>
      </c>
      <c r="F33" s="55">
        <f t="shared" si="0"/>
        <v>99.90063889192491</v>
      </c>
    </row>
    <row r="34" spans="1:6" ht="16.5">
      <c r="A34" s="59" t="s">
        <v>203</v>
      </c>
      <c r="B34" s="60" t="s">
        <v>204</v>
      </c>
      <c r="C34" s="61">
        <v>84293</v>
      </c>
      <c r="D34" s="61">
        <v>57430.2</v>
      </c>
      <c r="E34" s="61">
        <v>84293</v>
      </c>
      <c r="F34" s="55">
        <f t="shared" si="0"/>
        <v>100</v>
      </c>
    </row>
    <row r="35" spans="1:6" ht="16.5">
      <c r="A35" s="57" t="s">
        <v>205</v>
      </c>
      <c r="B35" s="58" t="s">
        <v>206</v>
      </c>
      <c r="C35" s="54">
        <f>SUM(C36:C37)</f>
        <v>63725.3</v>
      </c>
      <c r="D35" s="54">
        <f>SUM(D36:D37)</f>
        <v>50422.100000000006</v>
      </c>
      <c r="E35" s="54">
        <f>SUM(E36:E37)</f>
        <v>63725.3</v>
      </c>
      <c r="F35" s="55">
        <f t="shared" si="0"/>
        <v>100</v>
      </c>
    </row>
    <row r="36" spans="1:6" ht="16.5">
      <c r="A36" s="59" t="s">
        <v>207</v>
      </c>
      <c r="B36" s="60" t="s">
        <v>208</v>
      </c>
      <c r="C36" s="61">
        <v>38945.6</v>
      </c>
      <c r="D36" s="61">
        <v>31557.9</v>
      </c>
      <c r="E36" s="61">
        <v>38945.6</v>
      </c>
      <c r="F36" s="55">
        <f t="shared" si="0"/>
        <v>100</v>
      </c>
    </row>
    <row r="37" spans="1:6" ht="16.5">
      <c r="A37" s="59" t="s">
        <v>209</v>
      </c>
      <c r="B37" s="60" t="s">
        <v>210</v>
      </c>
      <c r="C37" s="61">
        <v>24779.7</v>
      </c>
      <c r="D37" s="61">
        <v>18864.2</v>
      </c>
      <c r="E37" s="61">
        <v>24779.7</v>
      </c>
      <c r="F37" s="55">
        <f t="shared" si="0"/>
        <v>100</v>
      </c>
    </row>
    <row r="38" spans="1:7" s="26" customFormat="1" ht="16.5">
      <c r="A38" s="57" t="s">
        <v>211</v>
      </c>
      <c r="B38" s="58" t="s">
        <v>212</v>
      </c>
      <c r="C38" s="64">
        <f>C39</f>
        <v>2000</v>
      </c>
      <c r="D38" s="64">
        <f>D39</f>
        <v>1886.3</v>
      </c>
      <c r="E38" s="64">
        <f>E39</f>
        <v>2000</v>
      </c>
      <c r="F38" s="55">
        <f t="shared" si="0"/>
        <v>100</v>
      </c>
      <c r="G38" s="4"/>
    </row>
    <row r="39" spans="1:6" ht="16.5">
      <c r="A39" s="59" t="s">
        <v>213</v>
      </c>
      <c r="B39" s="60" t="s">
        <v>214</v>
      </c>
      <c r="C39" s="61">
        <v>2000</v>
      </c>
      <c r="D39" s="61">
        <v>1886.3</v>
      </c>
      <c r="E39" s="61">
        <v>2000</v>
      </c>
      <c r="F39" s="55">
        <f t="shared" si="0"/>
        <v>100</v>
      </c>
    </row>
    <row r="40" spans="1:6" ht="16.5">
      <c r="A40" s="57" t="s">
        <v>215</v>
      </c>
      <c r="B40" s="58" t="s">
        <v>216</v>
      </c>
      <c r="C40" s="54">
        <f>SUM(C41:C44)</f>
        <v>199228.6</v>
      </c>
      <c r="D40" s="54">
        <f>SUM(D41:D44)</f>
        <v>115361.8</v>
      </c>
      <c r="E40" s="54">
        <f>SUM(E41:E44)</f>
        <v>197395.7</v>
      </c>
      <c r="F40" s="55">
        <f t="shared" si="0"/>
        <v>99.08000156604022</v>
      </c>
    </row>
    <row r="41" spans="1:6" ht="16.5">
      <c r="A41" s="59" t="s">
        <v>217</v>
      </c>
      <c r="B41" s="60" t="s">
        <v>218</v>
      </c>
      <c r="C41" s="61">
        <v>6200</v>
      </c>
      <c r="D41" s="61">
        <v>5135.8</v>
      </c>
      <c r="E41" s="61">
        <v>6200</v>
      </c>
      <c r="F41" s="55">
        <f t="shared" si="0"/>
        <v>100</v>
      </c>
    </row>
    <row r="42" spans="1:6" ht="16.5">
      <c r="A42" s="59" t="s">
        <v>219</v>
      </c>
      <c r="B42" s="60" t="s">
        <v>220</v>
      </c>
      <c r="C42" s="61">
        <v>1700</v>
      </c>
      <c r="D42" s="61">
        <v>1700</v>
      </c>
      <c r="E42" s="61">
        <v>1700</v>
      </c>
      <c r="F42" s="55">
        <f t="shared" si="0"/>
        <v>100</v>
      </c>
    </row>
    <row r="43" spans="1:6" ht="16.5">
      <c r="A43" s="59" t="s">
        <v>221</v>
      </c>
      <c r="B43" s="60" t="s">
        <v>222</v>
      </c>
      <c r="C43" s="61">
        <v>181562.1</v>
      </c>
      <c r="D43" s="61">
        <v>102977.1</v>
      </c>
      <c r="E43" s="61">
        <f>181562.1-1832.9</f>
        <v>179729.2</v>
      </c>
      <c r="F43" s="55">
        <f t="shared" si="0"/>
        <v>98.99048314598697</v>
      </c>
    </row>
    <row r="44" spans="1:6" ht="16.5">
      <c r="A44" s="59" t="s">
        <v>223</v>
      </c>
      <c r="B44" s="60" t="s">
        <v>224</v>
      </c>
      <c r="C44" s="61">
        <v>9766.5</v>
      </c>
      <c r="D44" s="61">
        <v>5548.9</v>
      </c>
      <c r="E44" s="61">
        <v>9766.5</v>
      </c>
      <c r="F44" s="55">
        <f t="shared" si="0"/>
        <v>100</v>
      </c>
    </row>
    <row r="45" spans="1:6" ht="16.5">
      <c r="A45" s="57" t="s">
        <v>225</v>
      </c>
      <c r="B45" s="58" t="s">
        <v>226</v>
      </c>
      <c r="C45" s="54">
        <f>SUM(C46:C48)</f>
        <v>129838.4</v>
      </c>
      <c r="D45" s="54">
        <f>SUM(D46:D48)</f>
        <v>101609.2</v>
      </c>
      <c r="E45" s="54">
        <f>SUM(E46:E48)</f>
        <v>122618.99999999999</v>
      </c>
      <c r="F45" s="55">
        <f t="shared" si="0"/>
        <v>94.43970350836116</v>
      </c>
    </row>
    <row r="46" spans="1:6" ht="16.5">
      <c r="A46" s="59" t="s">
        <v>227</v>
      </c>
      <c r="B46" s="60" t="s">
        <v>228</v>
      </c>
      <c r="C46" s="65">
        <v>124295.7</v>
      </c>
      <c r="D46" s="65">
        <v>97990.9</v>
      </c>
      <c r="E46" s="65">
        <f>124295.7-7130.1</f>
        <v>117165.59999999999</v>
      </c>
      <c r="F46" s="55">
        <f t="shared" si="0"/>
        <v>94.26359882119816</v>
      </c>
    </row>
    <row r="47" spans="1:6" ht="16.5">
      <c r="A47" s="59" t="s">
        <v>229</v>
      </c>
      <c r="B47" s="60" t="s">
        <v>230</v>
      </c>
      <c r="C47" s="61">
        <v>1130.5</v>
      </c>
      <c r="D47" s="61">
        <v>963.6</v>
      </c>
      <c r="E47" s="61">
        <f>1130.5-84</f>
        <v>1046.5</v>
      </c>
      <c r="F47" s="55">
        <f t="shared" si="0"/>
        <v>92.56965944272446</v>
      </c>
    </row>
    <row r="48" spans="1:6" ht="16.5">
      <c r="A48" s="59" t="s">
        <v>231</v>
      </c>
      <c r="B48" s="60" t="s">
        <v>232</v>
      </c>
      <c r="C48" s="61">
        <v>4412.2</v>
      </c>
      <c r="D48" s="61">
        <v>2654.7</v>
      </c>
      <c r="E48" s="61">
        <f>4412.2-5.3</f>
        <v>4406.9</v>
      </c>
      <c r="F48" s="55">
        <f t="shared" si="0"/>
        <v>99.87987851865282</v>
      </c>
    </row>
    <row r="49" spans="1:6" ht="16.5">
      <c r="A49" s="57" t="s">
        <v>233</v>
      </c>
      <c r="B49" s="58" t="s">
        <v>234</v>
      </c>
      <c r="C49" s="54">
        <f>+C50</f>
        <v>2350</v>
      </c>
      <c r="D49" s="54">
        <f>+D50</f>
        <v>1623.1</v>
      </c>
      <c r="E49" s="54">
        <f>+E50</f>
        <v>1957</v>
      </c>
      <c r="F49" s="55">
        <f t="shared" si="0"/>
        <v>83.27659574468085</v>
      </c>
    </row>
    <row r="50" spans="1:6" ht="16.5">
      <c r="A50" s="59" t="s">
        <v>235</v>
      </c>
      <c r="B50" s="60" t="s">
        <v>236</v>
      </c>
      <c r="C50" s="61">
        <v>2350</v>
      </c>
      <c r="D50" s="61">
        <v>1623.1</v>
      </c>
      <c r="E50" s="61">
        <v>1957</v>
      </c>
      <c r="F50" s="55">
        <f t="shared" si="0"/>
        <v>83.27659574468085</v>
      </c>
    </row>
    <row r="51" spans="1:6" ht="26.25">
      <c r="A51" s="57" t="s">
        <v>237</v>
      </c>
      <c r="B51" s="58" t="s">
        <v>238</v>
      </c>
      <c r="C51" s="54">
        <f>SUM(C52:C55)</f>
        <v>8943.3</v>
      </c>
      <c r="D51" s="54">
        <f>SUM(D52:D55)</f>
        <v>8182.8</v>
      </c>
      <c r="E51" s="54">
        <f>SUM(E52:E55)</f>
        <v>8943.3</v>
      </c>
      <c r="F51" s="55">
        <f t="shared" si="0"/>
        <v>100</v>
      </c>
    </row>
    <row r="52" spans="1:6" ht="16.5">
      <c r="A52" s="66" t="s">
        <v>239</v>
      </c>
      <c r="B52" s="67" t="s">
        <v>240</v>
      </c>
      <c r="C52" s="68">
        <v>5000</v>
      </c>
      <c r="D52" s="68">
        <v>4239.5</v>
      </c>
      <c r="E52" s="68">
        <v>5000</v>
      </c>
      <c r="F52" s="55">
        <f t="shared" si="0"/>
        <v>100</v>
      </c>
    </row>
    <row r="53" spans="1:6" ht="24" customHeight="1">
      <c r="A53" s="59" t="s">
        <v>241</v>
      </c>
      <c r="B53" s="60" t="s">
        <v>242</v>
      </c>
      <c r="C53" s="69">
        <v>3943.3</v>
      </c>
      <c r="D53" s="69">
        <v>3943.3</v>
      </c>
      <c r="E53" s="69">
        <v>3943.3</v>
      </c>
      <c r="F53" s="70">
        <f t="shared" si="0"/>
        <v>100</v>
      </c>
    </row>
    <row r="54" spans="1:6" ht="37.5" customHeight="1">
      <c r="A54" s="71" t="s">
        <v>243</v>
      </c>
      <c r="B54" s="71"/>
      <c r="C54" s="72"/>
      <c r="D54" s="72"/>
      <c r="E54" s="72" t="s">
        <v>244</v>
      </c>
      <c r="F54" s="72"/>
    </row>
    <row r="55" spans="1:6" ht="15.75" customHeight="1">
      <c r="A55" s="73"/>
      <c r="B55" s="74"/>
      <c r="C55" s="75"/>
      <c r="D55" s="72"/>
      <c r="E55" s="72"/>
      <c r="F55" s="76"/>
    </row>
    <row r="56" spans="1:6" ht="45.75" customHeight="1">
      <c r="A56" s="77"/>
      <c r="B56" s="77"/>
      <c r="C56" s="78"/>
      <c r="D56" s="79"/>
      <c r="E56" s="80"/>
      <c r="F56" s="80"/>
    </row>
    <row r="57" ht="16.5">
      <c r="A57" s="56"/>
    </row>
    <row r="58" ht="16.5">
      <c r="A58" s="56"/>
    </row>
    <row r="59" ht="16.5">
      <c r="A59" s="56"/>
    </row>
    <row r="60" ht="16.5">
      <c r="A60" s="56"/>
    </row>
    <row r="61" ht="16.5">
      <c r="A61" s="56"/>
    </row>
    <row r="62" ht="16.5">
      <c r="A62" s="56"/>
    </row>
    <row r="63" ht="16.5">
      <c r="A63" s="56"/>
    </row>
    <row r="64" ht="16.5">
      <c r="A64" s="56"/>
    </row>
    <row r="65" ht="16.5">
      <c r="A65" s="56"/>
    </row>
    <row r="66" ht="16.5">
      <c r="A66" s="56"/>
    </row>
    <row r="67" ht="16.5">
      <c r="A67" s="56"/>
    </row>
    <row r="68" ht="16.5">
      <c r="A68" s="56"/>
    </row>
    <row r="69" ht="16.5">
      <c r="A69" s="56"/>
    </row>
    <row r="70" ht="16.5">
      <c r="A70" s="56"/>
    </row>
    <row r="71" ht="16.5">
      <c r="A71" s="56"/>
    </row>
    <row r="72" ht="16.5">
      <c r="A72" s="56"/>
    </row>
    <row r="73" ht="16.5">
      <c r="A73" s="56"/>
    </row>
    <row r="74" ht="16.5">
      <c r="A74" s="56"/>
    </row>
    <row r="75" ht="16.5">
      <c r="A75" s="56"/>
    </row>
    <row r="76" ht="16.5">
      <c r="A76" s="56"/>
    </row>
    <row r="77" ht="16.5">
      <c r="A77" s="56"/>
    </row>
    <row r="78" ht="16.5">
      <c r="A78" s="56"/>
    </row>
    <row r="79" ht="16.5">
      <c r="A79" s="56"/>
    </row>
    <row r="80" ht="16.5">
      <c r="A80" s="56"/>
    </row>
    <row r="81" ht="16.5">
      <c r="A81" s="56"/>
    </row>
    <row r="82" ht="16.5">
      <c r="A82" s="56"/>
    </row>
    <row r="83" ht="16.5">
      <c r="A83" s="56"/>
    </row>
    <row r="84" ht="16.5">
      <c r="A84" s="56"/>
    </row>
    <row r="85" ht="16.5">
      <c r="A85" s="56"/>
    </row>
    <row r="86" ht="16.5">
      <c r="A86" s="56"/>
    </row>
    <row r="87" ht="16.5">
      <c r="A87" s="56"/>
    </row>
    <row r="88" ht="16.5">
      <c r="A88" s="56"/>
    </row>
    <row r="89" ht="16.5">
      <c r="A89" s="56"/>
    </row>
    <row r="90" ht="16.5">
      <c r="A90" s="56"/>
    </row>
    <row r="91" ht="16.5">
      <c r="A91" s="56"/>
    </row>
    <row r="92" ht="16.5">
      <c r="A92" s="56"/>
    </row>
    <row r="93" ht="16.5">
      <c r="A93" s="56"/>
    </row>
    <row r="94" ht="16.5">
      <c r="A94" s="56"/>
    </row>
  </sheetData>
  <sheetProtection selectLockedCells="1" selectUnlockedCells="1"/>
  <mergeCells count="5">
    <mergeCell ref="A1:F1"/>
    <mergeCell ref="A54:B54"/>
    <mergeCell ref="E54:F54"/>
    <mergeCell ref="A56:B56"/>
    <mergeCell ref="E56:F56"/>
  </mergeCells>
  <printOptions/>
  <pageMargins left="0.7875" right="0.5902777777777778" top="1.18125" bottom="0.39375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2020-11-16T13:05:05Z</cp:lastPrinted>
  <dcterms:modified xsi:type="dcterms:W3CDTF">2020-11-19T12:09:17Z</dcterms:modified>
  <cp:category/>
  <cp:version/>
  <cp:contentType/>
  <cp:contentStatus/>
  <cp:revision>4</cp:revision>
</cp:coreProperties>
</file>