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s>
  <definedNames>
    <definedName name="_xlnm.Print_Area" localSheetId="0">Лист1!$A$1:$M$160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I83" i="1" l="1"/>
  <c r="I87" i="1"/>
  <c r="I145" i="1" l="1"/>
  <c r="I51" i="1"/>
  <c r="I52" i="1"/>
  <c r="I42" i="1" l="1"/>
  <c r="I75" i="1" l="1"/>
  <c r="I72" i="1" l="1"/>
  <c r="I45" i="1" l="1"/>
  <c r="I139" i="1" l="1"/>
  <c r="K42" i="1" l="1"/>
  <c r="J42" i="1" l="1"/>
  <c r="I129" i="1" l="1"/>
  <c r="I130" i="1"/>
  <c r="I141" i="1"/>
  <c r="I61" i="1" l="1"/>
  <c r="I78" i="1" l="1"/>
  <c r="I88" i="1"/>
  <c r="I53" i="1" l="1"/>
  <c r="K52" i="1" l="1"/>
  <c r="J52" i="1"/>
  <c r="K45" i="1"/>
  <c r="J45" i="1"/>
  <c r="H45" i="1"/>
  <c r="H101" i="1" l="1"/>
  <c r="H87" i="1" l="1"/>
  <c r="H35" i="1"/>
  <c r="H42" i="1"/>
  <c r="H44" i="1" l="1"/>
  <c r="J78" i="1" l="1"/>
  <c r="K78" i="1"/>
  <c r="I65" i="1"/>
  <c r="D134" i="1" l="1"/>
  <c r="D133" i="1"/>
  <c r="D132" i="1"/>
  <c r="D131" i="1"/>
  <c r="K60" i="1"/>
  <c r="J60" i="1"/>
  <c r="I60" i="1"/>
  <c r="H120" i="1" l="1"/>
  <c r="H47" i="1" l="1"/>
  <c r="H61" i="1" l="1"/>
  <c r="H138" i="1" l="1"/>
  <c r="H139" i="1"/>
  <c r="H140" i="1"/>
  <c r="H141" i="1"/>
  <c r="H49" i="1" l="1"/>
  <c r="H39" i="1" l="1"/>
  <c r="H84" i="1" l="1"/>
  <c r="H64" i="1" l="1"/>
  <c r="H65" i="1"/>
  <c r="H83" i="1"/>
  <c r="H126" i="1"/>
  <c r="H36" i="1"/>
  <c r="H52" i="1"/>
  <c r="H80" i="1"/>
  <c r="H60" i="1"/>
  <c r="H40" i="1"/>
  <c r="H33" i="1"/>
  <c r="D129" i="1" l="1"/>
  <c r="H102" i="1" l="1"/>
  <c r="J140" i="1" l="1"/>
  <c r="K140" i="1" l="1"/>
  <c r="I140" i="1"/>
  <c r="K138" i="1"/>
  <c r="J138" i="1"/>
  <c r="I138" i="1"/>
  <c r="I144" i="1" l="1"/>
  <c r="I142" i="1"/>
  <c r="K61" i="1"/>
  <c r="K144" i="1" s="1"/>
  <c r="J61" i="1"/>
  <c r="J144" i="1" s="1"/>
  <c r="H53" i="1" l="1"/>
  <c r="H17" i="1" l="1"/>
  <c r="G17" i="1"/>
  <c r="E144" i="1"/>
  <c r="E142" i="1"/>
  <c r="I41" i="1" l="1"/>
  <c r="J41" i="1"/>
  <c r="K41" i="1"/>
  <c r="D44" i="1" l="1"/>
  <c r="F146" i="1" l="1"/>
  <c r="G146" i="1"/>
  <c r="H146" i="1"/>
  <c r="I146" i="1"/>
  <c r="J146" i="1"/>
  <c r="K146" i="1"/>
  <c r="F144" i="1"/>
  <c r="G144" i="1"/>
  <c r="H144" i="1"/>
  <c r="G142" i="1"/>
  <c r="E146" i="1" l="1"/>
  <c r="D146" i="1" s="1"/>
  <c r="F143" i="1"/>
  <c r="G143" i="1"/>
  <c r="H143" i="1"/>
  <c r="I143" i="1"/>
  <c r="J143" i="1"/>
  <c r="K143" i="1"/>
  <c r="E143" i="1"/>
  <c r="F142" i="1"/>
  <c r="H142" i="1"/>
  <c r="J142" i="1"/>
  <c r="K142" i="1"/>
  <c r="D142" i="1" l="1"/>
  <c r="D143" i="1"/>
  <c r="D144" i="1"/>
  <c r="D141" i="1"/>
  <c r="D139" i="1"/>
  <c r="D140" i="1"/>
  <c r="D138" i="1"/>
  <c r="D122" i="1"/>
  <c r="D123" i="1"/>
  <c r="D124" i="1"/>
  <c r="D125" i="1"/>
  <c r="D126" i="1"/>
  <c r="D127" i="1"/>
  <c r="D130" i="1"/>
  <c r="D94" i="1"/>
  <c r="D95" i="1"/>
  <c r="D96" i="1"/>
  <c r="D97" i="1"/>
  <c r="D98" i="1"/>
  <c r="D99" i="1"/>
  <c r="D100" i="1"/>
  <c r="D101" i="1"/>
  <c r="D102" i="1"/>
  <c r="D103" i="1"/>
  <c r="D104" i="1"/>
  <c r="D105" i="1"/>
  <c r="D107" i="1"/>
  <c r="D108" i="1"/>
  <c r="D109" i="1"/>
  <c r="D110" i="1"/>
  <c r="D111" i="1"/>
  <c r="D112" i="1"/>
  <c r="D113" i="1"/>
  <c r="D114" i="1"/>
  <c r="D115" i="1"/>
  <c r="D116" i="1"/>
  <c r="D118" i="1"/>
  <c r="D119" i="1"/>
  <c r="D120" i="1"/>
  <c r="D121" i="1"/>
  <c r="D87" i="1"/>
  <c r="D88" i="1"/>
  <c r="D89" i="1"/>
  <c r="D91" i="1"/>
  <c r="D92" i="1"/>
  <c r="D93" i="1"/>
  <c r="D74" i="1"/>
  <c r="D75" i="1"/>
  <c r="D76" i="1"/>
  <c r="D77" i="1"/>
  <c r="D78" i="1"/>
  <c r="D79" i="1"/>
  <c r="D80" i="1"/>
  <c r="D82" i="1"/>
  <c r="D83" i="1"/>
  <c r="D84" i="1"/>
  <c r="D85" i="1"/>
  <c r="D86" i="1"/>
  <c r="D59" i="1"/>
  <c r="D60" i="1"/>
  <c r="D61" i="1"/>
  <c r="D63" i="1"/>
  <c r="D64" i="1"/>
  <c r="D65" i="1"/>
  <c r="D66" i="1"/>
  <c r="D67" i="1"/>
  <c r="D68" i="1"/>
  <c r="D69" i="1"/>
  <c r="D71" i="1"/>
  <c r="D72" i="1"/>
  <c r="D73" i="1"/>
  <c r="D58" i="1"/>
  <c r="G51" i="1" l="1"/>
  <c r="H51" i="1"/>
  <c r="F51" i="1"/>
  <c r="J51" i="1"/>
  <c r="K51" i="1"/>
  <c r="E51" i="1"/>
  <c r="D52" i="1"/>
  <c r="D53" i="1"/>
  <c r="D54" i="1"/>
  <c r="D55" i="1"/>
  <c r="D56" i="1"/>
  <c r="D57" i="1"/>
  <c r="D51" i="1" l="1"/>
  <c r="D49" i="1"/>
  <c r="F41" i="1"/>
  <c r="G41" i="1"/>
  <c r="H41" i="1"/>
  <c r="E41" i="1"/>
  <c r="D45" i="1"/>
  <c r="F34" i="1"/>
  <c r="G34" i="1"/>
  <c r="H34" i="1"/>
  <c r="I34" i="1"/>
  <c r="J34" i="1"/>
  <c r="K34" i="1"/>
  <c r="E34" i="1"/>
  <c r="D40" i="1"/>
  <c r="D42" i="1"/>
  <c r="D43" i="1"/>
  <c r="D47" i="1"/>
  <c r="D48" i="1"/>
  <c r="D35" i="1"/>
  <c r="D36" i="1"/>
  <c r="D37" i="1"/>
  <c r="D38" i="1"/>
  <c r="D39" i="1"/>
  <c r="D33" i="1"/>
  <c r="J145" i="1" l="1"/>
  <c r="J147" i="1" s="1"/>
  <c r="J135" i="1"/>
  <c r="K135" i="1"/>
  <c r="K145" i="1"/>
  <c r="K147" i="1" s="1"/>
  <c r="I135" i="1"/>
  <c r="E135" i="1"/>
  <c r="H135" i="1"/>
  <c r="G135" i="1"/>
  <c r="E145" i="1"/>
  <c r="E147" i="1" s="1"/>
  <c r="H145" i="1"/>
  <c r="F135" i="1"/>
  <c r="G145" i="1"/>
  <c r="G147" i="1" s="1"/>
  <c r="F145" i="1"/>
  <c r="F147" i="1" s="1"/>
  <c r="D41" i="1"/>
  <c r="D34" i="1"/>
  <c r="F29" i="1"/>
  <c r="G29" i="1"/>
  <c r="H29" i="1"/>
  <c r="I29" i="1"/>
  <c r="J29" i="1"/>
  <c r="K29" i="1"/>
  <c r="E29" i="1"/>
  <c r="D28" i="1"/>
  <c r="G23" i="1"/>
  <c r="H23" i="1"/>
  <c r="I23" i="1"/>
  <c r="J23" i="1"/>
  <c r="K23" i="1"/>
  <c r="F23" i="1"/>
  <c r="E23" i="1"/>
  <c r="D22" i="1"/>
  <c r="D21" i="1"/>
  <c r="F17" i="1"/>
  <c r="I17" i="1"/>
  <c r="J17" i="1"/>
  <c r="K17" i="1"/>
  <c r="E17" i="1"/>
  <c r="D145" i="1" l="1"/>
  <c r="I147" i="1"/>
  <c r="D147" i="1" s="1"/>
  <c r="D135" i="1"/>
  <c r="H147" i="1"/>
  <c r="D29" i="1"/>
  <c r="D17" i="1"/>
  <c r="D23" i="1"/>
  <c r="D15" i="1"/>
  <c r="D16" i="1"/>
  <c r="D14" i="1"/>
  <c r="D12" i="1"/>
  <c r="D13" i="1"/>
  <c r="D11" i="1"/>
</calcChain>
</file>

<file path=xl/sharedStrings.xml><?xml version="1.0" encoding="utf-8"?>
<sst xmlns="http://schemas.openxmlformats.org/spreadsheetml/2006/main" count="376" uniqueCount="231">
  <si>
    <t>№ п/п/</t>
  </si>
  <si>
    <t>Наименование мероприятия</t>
  </si>
  <si>
    <t>Источник финансирования</t>
  </si>
  <si>
    <t>Объем финансирования</t>
  </si>
  <si>
    <t>Объем финансирования, всего</t>
  </si>
  <si>
    <t>в том числе,</t>
  </si>
  <si>
    <t>Непосредственный результат реализации мероприятий</t>
  </si>
  <si>
    <t>Муниципальный заказчик  мероприрятия,получатель субсидий(субвенций), ответственный за выполнение мероприятий,исполнитель</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</si>
  <si>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</si>
  <si>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</si>
  <si>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</si>
  <si>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</si>
  <si>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</si>
  <si>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</si>
  <si>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Краевой бюджет</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</si>
  <si>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</si>
  <si>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</si>
  <si>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</si>
  <si>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</si>
  <si>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</si>
  <si>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</si>
  <si>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</si>
  <si>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</si>
  <si>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2. Модернизация образования как института воспитания и социального развития</t>
  </si>
  <si>
    <t>Организация мероприятий, направленных на повышение престижа отрасли</t>
  </si>
  <si>
    <t>Повышение престижа</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</si>
  <si>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</si>
  <si>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</si>
  <si>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</si>
  <si>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2.1</t>
  </si>
  <si>
    <t>2.2</t>
  </si>
  <si>
    <t>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</si>
  <si>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3. Повышение социального и профессионального уровня работников образования, 
формирование современной системы непрерывного образования
</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</si>
  <si>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</si>
  <si>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Проведение, участие в конкурсах, семинарах, выставках, совещаниях, форумах, профессиональных праздниках и др.</t>
  </si>
  <si>
    <t>Администрация муниципального образования Северский район, управление образования, образовательные организации</t>
  </si>
  <si>
    <t>3.1</t>
  </si>
  <si>
    <t>2.</t>
  </si>
  <si>
    <t>Приложение №2</t>
  </si>
  <si>
    <t>к муниципальной программе</t>
  </si>
  <si>
    <t>4.</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</si>
  <si>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</si>
  <si>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4. Финансовое обеспечение деятельности образовательных организаций</t>
  </si>
  <si>
    <t>Внебюджетные средства</t>
  </si>
  <si>
    <t xml:space="preserve">Предоставление субсидий на мероприятия по патриотическому воспитанию граждан </t>
  </si>
  <si>
    <t>в том числе:
расходы на обеспечение деятельности муниципальных учреждений (муниципальное задание);</t>
  </si>
  <si>
    <t>на иные цели:
- приобретение объектов особо ценного движимого имущества в части оборудования и материальных запасов, затраты на приобретение которых не включены в расчет нормативных затрат на оказание муниципальных услуг (выполнение работ);</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</si>
  <si>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</si>
  <si>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</si>
  <si>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</si>
  <si>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</si>
  <si>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</si>
  <si>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4.1</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</si>
  <si>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</si>
  <si>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</si>
  <si>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на иные цели:
-подвоз учащихся, в т.ч. ГСМ;</t>
  </si>
  <si>
    <t>приобретение объектов особо ценного движимого имущества в части оборудования и материальных запасов, затраты на приобретение которых не включены в расчет нормативных затрат на оказание муниципальных услуг (выполнение работ);</t>
  </si>
  <si>
    <t>реализация мероприятий в области образования</t>
  </si>
  <si>
    <t>1) расходы на обеспечение деятельности муниципальных учреждений, (муниципальное задание);</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</si>
  <si>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</si>
  <si>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</si>
  <si>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</si>
  <si>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</si>
  <si>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</si>
  <si>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</si>
  <si>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</si>
  <si>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</si>
  <si>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</si>
  <si>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</si>
  <si>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</si>
  <si>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</si>
  <si>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</si>
  <si>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</si>
  <si>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</si>
  <si>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</si>
  <si>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</si>
  <si>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</si>
  <si>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</si>
  <si>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</si>
  <si>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</si>
  <si>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</si>
  <si>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</si>
  <si>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</si>
  <si>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</si>
  <si>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</si>
  <si>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</si>
  <si>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</si>
  <si>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</si>
  <si>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</si>
  <si>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</si>
  <si>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</si>
  <si>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2) Подготовка к осенне-зимнему периоду</t>
  </si>
  <si>
    <t>4.35</t>
  </si>
  <si>
    <t>4.36</t>
  </si>
  <si>
    <t>Федеральный бюджет</t>
  </si>
  <si>
    <t>4.37</t>
  </si>
  <si>
    <t>4.38</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</si>
  <si>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</si>
  <si>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4.39</t>
  </si>
  <si>
    <t>4.40</t>
  </si>
  <si>
    <t>4.41</t>
  </si>
  <si>
    <t>4.42</t>
  </si>
  <si>
    <t>4.43</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</si>
  <si>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</si>
  <si>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</si>
  <si>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</si>
  <si>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5.2</t>
  </si>
  <si>
    <t>Обеспечение выполнения функций управления в области образования</t>
  </si>
  <si>
    <t>В т.ч Федеральный бюджет</t>
  </si>
  <si>
    <t>3.</t>
  </si>
  <si>
    <t>Расходы на обеспечение деятельности (оказание услуг) муниципальных учреждений</t>
  </si>
  <si>
    <t>Предоставление субсидий образовательным организациям на приобретение теневых навесов, в том числе их установку</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</si>
  <si>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</si>
  <si>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</si>
  <si>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</si>
  <si>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</si>
  <si>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1) Предоставление субсидий образовательным организациям на подготовку к осенне-зимнему периоду</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</si>
  <si>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</si>
  <si>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</si>
  <si>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
</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</si>
  <si>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
</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</si>
  <si>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
</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</si>
  <si>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</si>
  <si>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</si>
  <si>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Предоставление субсидий образовательным организациям на обеспечение защиты информации и информационных систем</t>
  </si>
  <si>
    <t>Предоставление субсидий образовательным организациям на оснащение медицинских кабинетов</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</si>
  <si>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</si>
  <si>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</si>
  <si>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Предоставление субсидий образовательным организациям на оснащение спортивных площадок на территории образовательных организаций</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</si>
  <si>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</si>
  <si>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</si>
  <si>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</si>
  <si>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</si>
  <si>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</si>
  <si>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</si>
  <si>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</si>
  <si>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</si>
  <si>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</si>
  <si>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</si>
  <si>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Предоставление субсидий образовательным организациям на обеспечение пожарной безопасности образовательных учреждений</t>
  </si>
  <si>
    <t>Предоставление субсидий образовательным организациям на обеспечение безопасности образовательных учреждений</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</si>
  <si>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</si>
  <si>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</si>
  <si>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</si>
  <si>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проведение медицинских осмотров лиц, занимающихся физической культурой и спортом.</t>
  </si>
  <si>
    <t>2) на иные цели:
- приобретение объектов особо ценного движимого имущества в части оборудования и материальных запасов, затраты на приобретение которых не включены в расчет нормативных затрат на оказание муниципальных услуг (выполнение работ);</t>
  </si>
  <si>
    <t>в том числе:
- обеспечение  функционирования системы персонифицированного финансирования дополнительного образования детей</t>
  </si>
  <si>
    <t>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t>
  </si>
  <si>
    <t>прочие расходы:
- родительская плата за питание обучающихся в муниципальных общеобразовательных организациях</t>
  </si>
  <si>
    <t xml:space="preserve"> обеспечение льготным питанием в дошкольных группах</t>
  </si>
  <si>
    <t>ввод в эксплуатацию объектов</t>
  </si>
  <si>
    <t xml:space="preserve">в том числе:
-организация питания обучающихся общеобразовательных организаций муниципального образования Северский район
</t>
  </si>
  <si>
    <t>в том числе:
расходы на обеспечение деятельности муниципальных учреждений, (муниципальное задание);</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</si>
  <si>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</si>
  <si>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В соответствии с нормативно-правовыми актами</t>
  </si>
  <si>
    <t>Обеспечение государственных гарантий реализации прав на получение дополнительного образования детей</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</si>
  <si>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</si>
  <si>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</si>
  <si>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</si>
  <si>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</si>
  <si>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Администрация муниципального образования Северский район, управление образования, образовательные организации
</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</si>
  <si>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</si>
  <si>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Обеспечение безопасности образовательных учреждений</t>
  </si>
  <si>
    <t>Проведение капитальных ремонтов спортивных залов муниципальных общеобразовательных организаций, расположенных в сельской местности</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</si>
  <si>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</si>
  <si>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</si>
  <si>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</si>
  <si>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</si>
  <si>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</si>
  <si>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</si>
  <si>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Обеспечение питанием учащихся из многодетных семей из расчета по 10 рублей в день</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</si>
  <si>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</si>
  <si>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Подготовка спортивных площадок к новому учебному году</t>
  </si>
  <si>
    <t xml:space="preserve">Осуществление капитального и текущего ремонта,обеспечение благоустройства муниципальных организаций
</t>
  </si>
  <si>
    <t>Обеспечение благоустройства муниципальных организаций</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</si>
  <si>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</si>
  <si>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</si>
  <si>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</si>
  <si>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</si>
  <si>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Проведение медицинских осмотров лиц, занимающихся физической культурой и спортом, по углубленной программе медицинского обследования</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</si>
  <si>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</si>
  <si>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</si>
  <si>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 xml:space="preserve">Обновление
материально-технической базы для формирования у обучающихся современных технологических и гуманитарных навыков
</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</si>
  <si>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</si>
  <si>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Оплата государственной пошлины, обучение по аттестации ответственного за обеспечение безопасности дорожного движения и др.</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</si>
  <si>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</si>
  <si>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Обеспечение готовности организаций к осенне-зимнему периоду</t>
  </si>
  <si>
    <t>Подготовка к отопителному сезону</t>
  </si>
  <si>
    <t>Администрация муниципального образования Северский район, структурные подразделения администрации</t>
  </si>
  <si>
    <t>Организация бесплатного горячего питания обучающихся 1-4 классах</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</si>
  <si>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</si>
  <si>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</si>
  <si>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</si>
  <si>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Приобретение теневых навесов, в том числе их установка</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</si>
  <si>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</si>
  <si>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</si>
  <si>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</si>
  <si>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</si>
  <si>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xml:space="preserve">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</si>
  <si>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 xml:space="preserve">Предоставление грантов в форме субсидий в части персонифицированного финансирования
</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</si>
  <si>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</si>
  <si>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</si>
  <si>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</si>
  <si>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</si>
  <si>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</si>
  <si>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</si>
  <si>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Перечень основных мероприятий муниципальной программы  " Развитие образования" на 2018-2024 годы"</t>
  </si>
  <si>
    <t>"Развитие образования" на 2018-2024 годы"</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</si>
  <si>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</si>
  <si>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
</t>
  </si>
  <si>
    <t>4.44</t>
  </si>
  <si>
    <t>4.45</t>
  </si>
  <si>
    <t xml:space="preserve">Обеспечение бесплатным двухразовым питанием детей-инвалидов (инвалидов) </t>
  </si>
  <si>
    <t>Организация и обеспечение бесплатным горячим питанием обучающихся с ограниченными возможностями здоровья</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</si>
  <si>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</si>
  <si>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Предоставление субсидий образовательным организациям на оплату услуг по доставке пищи и пишеприготовлению обучающихся по образовательной программе начального общего образования</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</si>
  <si>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</si>
  <si>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</si>
  <si>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</si>
  <si>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Соответствие медицинских кабинетов действующему законодательству, в том числе: кредиторскую задолженность</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</si>
  <si>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</si>
  <si>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 xml:space="preserve">Обеспечение пожарной безопасности образовательных учреждений, в том числе: оплата кредиторской задолженности
</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</si>
  <si>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 в том числе: оплата кредиторской задолженности
</t>
  </si>
  <si>
    <t xml:space="preserve">Исполнение судебных решений и предписаний надзорных органов и др., в том числе: оплата кредиторской задолженности
</t>
  </si>
  <si>
    <t xml:space="preserve">Оплату услуг по доставке пищи и пишеприготовлению обучающихся по образовательной программе начального общего образования, в том числе: оплата кредиторской задолженности
</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</si>
  <si>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</si>
  <si>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 xml:space="preserve">Выплата ежемесячной компенсационной денежной выплаты на питание обучающихся детей- инвалидов, получающих образование на дому, в том числе: оплата кредиторской задолженности
</t>
  </si>
  <si>
    <t>*** Подпуннкт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</si>
  <si>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Обеспечение проведения учебных сборов учащихся (юношей) 10-х классов</t>
  </si>
  <si>
    <t xml:space="preserve">Начальник управления образования  </t>
  </si>
  <si>
    <t>Л.В.Мазько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</si>
</sst>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13" x14ac:knownFonts="1">
    <font>
      <sz val="11"/>
      <color theme="1"/>
      <name val="Calibri"/>
      <family val="2"/>
      <scheme val="minor"/>
    </font>
    <font>
      <sz val="11"/>
      <color theme="1"/>
      <name val="Calibri"/>
      <family val="2"/>
      <scheme val="minor"/>
    </font>
    <font>
      <sz val="10"/>
      <color theme="1"/>
      <name val="Times New Roman"/>
      <family val="1"/>
      <charset val="204"/>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b/>
      <sz val="11"/>
      <color theme="1"/>
      <name val="Times New Roman"/>
      <family val="1"/>
      <charset val="204"/>
    </font>
    <font>
      <b/>
      <sz val="16"/>
      <color theme="1"/>
      <name val="Times New Roman"/>
      <family val="1"/>
      <charset val="204"/>
    </font>
    <font>
      <b/>
      <sz val="16"/>
      <color theme="1"/>
      <name val="Calibri"/>
      <family val="2"/>
      <scheme val="minor"/>
    </font>
    <font>
      <sz val="16"/>
      <color theme="1"/>
      <name val="Calibri"/>
      <family val="2"/>
      <scheme val="minor"/>
    </font>
    <font>
      <sz val="24"/>
      <color theme="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25">
    <xf numFmtId="0" fontId="0" fillId="0" borderId="0" xfId="0"/>
    <xf numFmtId="0" fontId="0" fillId="0" borderId="0" xfId="0" applyAlignment="1">
      <alignment vertical="top"/>
    </xf>
    <xf numFmtId="0" fontId="2" fillId="0" borderId="3" xfId="0" applyFont="1" applyBorder="1" applyAlignment="1">
      <alignment wrapText="1"/>
    </xf>
    <xf numFmtId="0" fontId="3" fillId="0" borderId="0" xfId="0" applyFont="1"/>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5" fillId="0" borderId="1" xfId="0" applyFont="1" applyBorder="1"/>
    <xf numFmtId="0" fontId="5" fillId="0" borderId="1" xfId="0" applyFont="1" applyBorder="1" applyAlignment="1">
      <alignment horizontal="center" vertical="top" wrapText="1"/>
    </xf>
    <xf numFmtId="0" fontId="4" fillId="0" borderId="1" xfId="0" applyFont="1" applyFill="1" applyBorder="1" applyAlignment="1">
      <alignment vertical="center"/>
    </xf>
    <xf numFmtId="49" fontId="5" fillId="0" borderId="1" xfId="1"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center" vertical="top"/>
    </xf>
    <xf numFmtId="0" fontId="4" fillId="0" borderId="1" xfId="0" applyFont="1" applyBorder="1"/>
    <xf numFmtId="0" fontId="4" fillId="0" borderId="1" xfId="0" applyFont="1" applyBorder="1" applyAlignment="1">
      <alignment horizontal="right"/>
    </xf>
    <xf numFmtId="49" fontId="5" fillId="0" borderId="1" xfId="0" applyNumberFormat="1" applyFont="1" applyBorder="1" applyAlignment="1">
      <alignment horizontal="center" vertical="center"/>
    </xf>
    <xf numFmtId="0" fontId="5" fillId="0" borderId="1" xfId="0" applyFont="1" applyFill="1" applyBorder="1" applyAlignment="1">
      <alignment vertical="top" wrapText="1"/>
    </xf>
    <xf numFmtId="0" fontId="5" fillId="0" borderId="1" xfId="0" applyFont="1" applyBorder="1" applyAlignment="1">
      <alignment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164" fontId="5" fillId="0" borderId="1" xfId="0" applyNumberFormat="1" applyFont="1" applyBorder="1" applyAlignment="1">
      <alignment horizontal="center" vertical="center"/>
    </xf>
    <xf numFmtId="49" fontId="5" fillId="0" borderId="1" xfId="0" applyNumberFormat="1" applyFont="1" applyBorder="1" applyAlignment="1">
      <alignment vertical="center"/>
    </xf>
    <xf numFmtId="0" fontId="5" fillId="0" borderId="1" xfId="0" applyFont="1" applyBorder="1" applyAlignment="1">
      <alignmen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xf numFmtId="164" fontId="5" fillId="0" borderId="1" xfId="0" applyNumberFormat="1" applyFont="1" applyFill="1" applyBorder="1" applyAlignment="1">
      <alignment horizontal="center" vertical="center"/>
    </xf>
    <xf numFmtId="0" fontId="5" fillId="0" borderId="1" xfId="0" applyFont="1" applyBorder="1" applyAlignment="1">
      <alignment horizontal="center" wrapText="1"/>
    </xf>
    <xf numFmtId="0" fontId="5" fillId="0" borderId="1" xfId="0" applyFont="1" applyFill="1" applyBorder="1" applyAlignment="1">
      <alignment horizontal="center" vertical="center" wrapText="1"/>
    </xf>
    <xf numFmtId="0" fontId="5" fillId="0" borderId="1" xfId="0" applyFont="1" applyBorder="1" applyAlignment="1">
      <alignment horizontal="left" vertical="top" wrapText="1"/>
    </xf>
    <xf numFmtId="0" fontId="5" fillId="0" borderId="1" xfId="0" applyFont="1" applyBorder="1" applyAlignment="1">
      <alignment horizontal="center"/>
    </xf>
    <xf numFmtId="0" fontId="4" fillId="0" borderId="1" xfId="0" applyFont="1" applyFill="1" applyBorder="1"/>
    <xf numFmtId="164" fontId="4" fillId="0" borderId="1" xfId="0" applyNumberFormat="1" applyFont="1" applyFill="1" applyBorder="1" applyAlignment="1">
      <alignment horizontal="center" vertical="center"/>
    </xf>
    <xf numFmtId="164" fontId="4" fillId="0" borderId="1" xfId="0" applyNumberFormat="1" applyFont="1" applyBorder="1" applyAlignment="1">
      <alignment horizontal="center" vertical="center"/>
    </xf>
    <xf numFmtId="0" fontId="5" fillId="0" borderId="1" xfId="0" applyFont="1" applyFill="1" applyBorder="1" applyAlignment="1">
      <alignment wrapText="1"/>
    </xf>
    <xf numFmtId="0" fontId="5" fillId="0" borderId="1" xfId="0" applyFont="1" applyFill="1" applyBorder="1"/>
    <xf numFmtId="0" fontId="5" fillId="2" borderId="1" xfId="0" applyFont="1" applyFill="1" applyBorder="1" applyAlignment="1">
      <alignment horizontal="center" vertical="center"/>
    </xf>
    <xf numFmtId="0" fontId="4" fillId="0" borderId="1" xfId="0" applyFont="1" applyFill="1" applyBorder="1" applyAlignment="1">
      <alignment horizontal="left"/>
    </xf>
    <xf numFmtId="0" fontId="4" fillId="0" borderId="1" xfId="0" applyFont="1" applyBorder="1" applyAlignment="1">
      <alignment horizontal="right" vertical="top" wrapText="1"/>
    </xf>
    <xf numFmtId="0" fontId="4" fillId="0" borderId="1" xfId="0" applyFont="1" applyBorder="1" applyAlignment="1">
      <alignment horizontal="right" vertical="top"/>
    </xf>
    <xf numFmtId="164" fontId="4" fillId="0" borderId="1" xfId="0" applyNumberFormat="1" applyFont="1" applyBorder="1"/>
    <xf numFmtId="0" fontId="6" fillId="0" borderId="0" xfId="0" applyFont="1"/>
    <xf numFmtId="0" fontId="6" fillId="0" borderId="0" xfId="0" applyFont="1" applyAlignment="1">
      <alignment vertical="center"/>
    </xf>
    <xf numFmtId="0" fontId="7" fillId="0" borderId="0" xfId="0" applyFont="1" applyAlignment="1">
      <alignment vertical="center"/>
    </xf>
    <xf numFmtId="0" fontId="8" fillId="0" borderId="1" xfId="0" applyFont="1" applyBorder="1" applyAlignment="1">
      <alignment horizontal="right" vertical="top"/>
    </xf>
    <xf numFmtId="0" fontId="4" fillId="0" borderId="1" xfId="0" applyFont="1" applyBorder="1" applyAlignment="1">
      <alignment horizontal="center"/>
    </xf>
    <xf numFmtId="0" fontId="4" fillId="0" borderId="1" xfId="0" applyFont="1" applyBorder="1" applyAlignment="1">
      <alignment horizontal="center" vertical="top"/>
    </xf>
    <xf numFmtId="0" fontId="7" fillId="0" borderId="0" xfId="0" applyFont="1" applyAlignment="1">
      <alignment horizontal="center" vertical="center"/>
    </xf>
    <xf numFmtId="164" fontId="6" fillId="0" borderId="0" xfId="0" applyNumberFormat="1"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11" fillId="0" borderId="0" xfId="0" applyFont="1"/>
    <xf numFmtId="0" fontId="7" fillId="0" borderId="0" xfId="0" applyFont="1" applyAlignment="1">
      <alignment horizontal="right" vertical="top"/>
    </xf>
    <xf numFmtId="164" fontId="5" fillId="0" borderId="1" xfId="0" applyNumberFormat="1" applyFont="1" applyBorder="1" applyAlignment="1">
      <alignment horizontal="center" vertical="center"/>
    </xf>
    <xf numFmtId="164" fontId="5"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center"/>
    </xf>
    <xf numFmtId="0" fontId="6" fillId="0" borderId="0" xfId="0" applyFont="1" applyAlignment="1">
      <alignment horizontal="center" vertical="top" wrapText="1"/>
    </xf>
    <xf numFmtId="0" fontId="5" fillId="2" borderId="1" xfId="0" applyFont="1" applyFill="1" applyBorder="1" applyAlignment="1">
      <alignment horizontal="center" vertical="center" wrapText="1"/>
    </xf>
    <xf numFmtId="0" fontId="4" fillId="0" borderId="1" xfId="0" applyFont="1" applyFill="1" applyBorder="1" applyAlignment="1">
      <alignment horizont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top"/>
    </xf>
    <xf numFmtId="164" fontId="4" fillId="0" borderId="1" xfId="0" applyNumberFormat="1" applyFont="1" applyFill="1" applyBorder="1"/>
    <xf numFmtId="0" fontId="6" fillId="0" borderId="0" xfId="0" applyFont="1" applyFill="1" applyAlignment="1">
      <alignment horizontal="center" vertical="top" wrapText="1"/>
    </xf>
    <xf numFmtId="0" fontId="0" fillId="0" borderId="0" xfId="0" applyFill="1"/>
    <xf numFmtId="164" fontId="5" fillId="0" borderId="1" xfId="0" applyNumberFormat="1" applyFont="1" applyBorder="1" applyAlignment="1">
      <alignment horizontal="center" vertical="center"/>
    </xf>
    <xf numFmtId="164" fontId="6" fillId="0" borderId="0" xfId="0" applyNumberFormat="1" applyFont="1" applyFill="1" applyAlignment="1">
      <alignment vertical="center"/>
    </xf>
    <xf numFmtId="164" fontId="5" fillId="0" borderId="1" xfId="0" applyNumberFormat="1" applyFont="1" applyBorder="1" applyAlignment="1">
      <alignment horizontal="center" vertical="center"/>
    </xf>
    <xf numFmtId="164" fontId="5" fillId="0" borderId="1" xfId="0" applyNumberFormat="1" applyFont="1" applyBorder="1" applyAlignment="1">
      <alignment horizontal="center" vertical="center"/>
    </xf>
    <xf numFmtId="164" fontId="5" fillId="0" borderId="1" xfId="0" applyNumberFormat="1" applyFont="1" applyFill="1" applyBorder="1" applyAlignment="1">
      <alignment horizontal="center" vertical="center"/>
    </xf>
    <xf numFmtId="164" fontId="4" fillId="0" borderId="1" xfId="0" applyNumberFormat="1" applyFont="1" applyBorder="1" applyAlignment="1">
      <alignment horizontal="center"/>
    </xf>
    <xf numFmtId="0" fontId="5" fillId="2" borderId="1" xfId="0" applyFont="1" applyFill="1" applyBorder="1" applyAlignment="1">
      <alignment vertical="center" wrapText="1"/>
    </xf>
    <xf numFmtId="164" fontId="5" fillId="2" borderId="1" xfId="0" applyNumberFormat="1" applyFont="1" applyFill="1" applyBorder="1" applyAlignment="1">
      <alignment horizontal="center" vertical="center"/>
    </xf>
    <xf numFmtId="0" fontId="4" fillId="2" borderId="1" xfId="0" applyFont="1" applyFill="1" applyBorder="1" applyAlignment="1">
      <alignment horizontal="center"/>
    </xf>
    <xf numFmtId="0" fontId="4" fillId="2" borderId="1" xfId="0" applyFont="1" applyFill="1" applyBorder="1" applyAlignment="1">
      <alignment horizontal="center" vertical="top"/>
    </xf>
    <xf numFmtId="49" fontId="5" fillId="2" borderId="1" xfId="0" applyNumberFormat="1" applyFont="1" applyFill="1" applyBorder="1" applyAlignment="1">
      <alignment vertical="center"/>
    </xf>
    <xf numFmtId="0" fontId="5" fillId="2" borderId="1" xfId="0" applyFont="1" applyFill="1" applyBorder="1" applyAlignment="1">
      <alignment horizontal="center" vertical="top" wrapText="1"/>
    </xf>
    <xf numFmtId="0" fontId="5" fillId="2" borderId="1" xfId="0" applyFont="1" applyFill="1" applyBorder="1" applyAlignment="1">
      <alignment vertical="top" wrapText="1"/>
    </xf>
    <xf numFmtId="0" fontId="12" fillId="0" borderId="0" xfId="0" applyFont="1" applyAlignment="1">
      <alignment horizontal="left"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5" fillId="0" borderId="1" xfId="0" applyFont="1" applyBorder="1" applyAlignment="1">
      <alignment horizontal="center"/>
    </xf>
    <xf numFmtId="49"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2" borderId="1" xfId="0" applyFont="1" applyFill="1" applyBorder="1" applyAlignment="1">
      <alignment horizontal="center" vertical="top" wrapText="1"/>
    </xf>
    <xf numFmtId="0" fontId="5" fillId="2" borderId="1" xfId="0" applyFont="1" applyFill="1" applyBorder="1" applyAlignment="1">
      <alignment horizontal="center" vertical="top"/>
    </xf>
    <xf numFmtId="0" fontId="5" fillId="0" borderId="1" xfId="0" applyFont="1" applyBorder="1" applyAlignment="1">
      <alignment horizontal="center" vertical="center"/>
    </xf>
    <xf numFmtId="164" fontId="5" fillId="2" borderId="1" xfId="0" applyNumberFormat="1" applyFont="1" applyFill="1" applyBorder="1" applyAlignment="1">
      <alignment horizontal="center" vertical="center"/>
    </xf>
    <xf numFmtId="16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horizontal="center"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5" fillId="0" borderId="1" xfId="0" applyFont="1" applyBorder="1" applyAlignment="1">
      <alignment horizontal="left"/>
    </xf>
    <xf numFmtId="0" fontId="5" fillId="0" borderId="1" xfId="0" applyFont="1" applyBorder="1" applyAlignment="1">
      <alignment horizontal="left" wrapText="1"/>
    </xf>
    <xf numFmtId="49" fontId="5" fillId="0" borderId="1" xfId="1" applyNumberFormat="1"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4" fillId="0" borderId="1" xfId="0" applyFont="1" applyBorder="1" applyAlignment="1">
      <alignment horizontal="center"/>
    </xf>
    <xf numFmtId="0" fontId="5" fillId="0" borderId="1" xfId="0" applyFont="1" applyBorder="1" applyAlignment="1">
      <alignment horizontal="center"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5" fillId="2" borderId="1" xfId="0" applyFont="1" applyFill="1" applyBorder="1" applyAlignment="1">
      <alignment vertical="center" wrapText="1"/>
    </xf>
    <xf numFmtId="49" fontId="5" fillId="2" borderId="1" xfId="0" applyNumberFormat="1" applyFont="1" applyFill="1" applyBorder="1" applyAlignment="1">
      <alignment horizontal="center" vertical="center"/>
    </xf>
    <xf numFmtId="0" fontId="5" fillId="0" borderId="1" xfId="0" applyFont="1" applyBorder="1" applyAlignment="1">
      <alignment vertical="center" wrapText="1"/>
    </xf>
    <xf numFmtId="0" fontId="6" fillId="0" borderId="0" xfId="0" applyFont="1" applyAlignment="1">
      <alignment horizontal="left" vertical="top" wrapText="1"/>
    </xf>
    <xf numFmtId="0" fontId="12" fillId="0" borderId="0" xfId="0" applyFont="1" applyAlignment="1">
      <alignment horizontal="center" vertical="center"/>
    </xf>
    <xf numFmtId="0" fontId="4" fillId="0" borderId="1" xfId="0" applyFont="1" applyBorder="1" applyAlignment="1">
      <alignment horizontal="right" vertical="top"/>
    </xf>
    <xf numFmtId="0" fontId="5" fillId="0" borderId="4"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60"/>
  <sheetViews>
    <sheetView tabSelected="1" view="pageBreakPreview" topLeftCell="A13" zoomScale="85" zoomScaleNormal="90" zoomScaleSheetLayoutView="85" workbookViewId="0">
      <selection activeCell="B14" sqref="B14:B16"/>
    </sheetView>
  </sheetViews>
  <sheetFormatPr defaultRowHeight="15" x14ac:dyDescent="0.25"/>
  <cols>
    <col min="1" max="1" width="5.5703125" customWidth="1"/>
    <col min="2" max="2" width="67.140625" customWidth="1"/>
    <col min="3" max="4" width="23.28515625" customWidth="1"/>
    <col min="5" max="5" width="14.28515625" customWidth="1"/>
    <col min="6" max="6" width="14.140625" customWidth="1"/>
    <col min="7" max="7" width="13" customWidth="1"/>
    <col min="8" max="8" width="15.140625" customWidth="1"/>
    <col min="9" max="9" width="14.28515625" style="67" customWidth="1"/>
    <col min="10" max="10" width="13.42578125" customWidth="1"/>
    <col min="11" max="11" width="13" customWidth="1"/>
    <col min="12" max="12" width="31.28515625" customWidth="1"/>
    <col min="13" max="13" width="30" customWidth="1"/>
  </cols>
  <sheetData>
    <row r="1" spans="1:13" ht="21" x14ac:dyDescent="0.35">
      <c r="A1" s="3"/>
      <c r="B1" s="3"/>
      <c r="C1" s="104" t="s">
        <v>206</v>
      </c>
      <c r="D1" s="105"/>
      <c r="E1" s="105"/>
      <c r="F1" s="105"/>
      <c r="G1" s="105"/>
      <c r="H1" s="105"/>
      <c r="I1" s="105"/>
      <c r="J1" s="105"/>
      <c r="K1" s="105"/>
      <c r="L1" s="53"/>
      <c r="M1" s="54" t="s">
        <v>38</v>
      </c>
    </row>
    <row r="2" spans="1:13" ht="21" x14ac:dyDescent="0.35">
      <c r="A2" s="3"/>
      <c r="B2" s="3"/>
      <c r="C2" s="105"/>
      <c r="D2" s="105"/>
      <c r="E2" s="105"/>
      <c r="F2" s="105"/>
      <c r="G2" s="105"/>
      <c r="H2" s="105"/>
      <c r="I2" s="105"/>
      <c r="J2" s="105"/>
      <c r="K2" s="105"/>
      <c r="L2" s="53"/>
      <c r="M2" s="54" t="s">
        <v>39</v>
      </c>
    </row>
    <row r="3" spans="1:13" ht="27.75" customHeight="1" x14ac:dyDescent="0.35">
      <c r="A3" s="3"/>
      <c r="B3" s="3"/>
      <c r="C3" s="106"/>
      <c r="D3" s="106"/>
      <c r="E3" s="106"/>
      <c r="F3" s="106"/>
      <c r="G3" s="106"/>
      <c r="H3" s="106"/>
      <c r="I3" s="106"/>
      <c r="J3" s="106"/>
      <c r="K3" s="106"/>
      <c r="L3" s="53"/>
      <c r="M3" s="54" t="s">
        <v>207</v>
      </c>
    </row>
    <row r="4" spans="1:13" ht="21.75" customHeight="1" x14ac:dyDescent="0.25">
      <c r="A4" s="103" t="s">
        <v>0</v>
      </c>
      <c r="B4" s="113" t="s">
        <v>1</v>
      </c>
      <c r="C4" s="103" t="s">
        <v>2</v>
      </c>
      <c r="D4" s="83" t="s">
        <v>3</v>
      </c>
      <c r="E4" s="83"/>
      <c r="F4" s="83"/>
      <c r="G4" s="83"/>
      <c r="H4" s="83"/>
      <c r="I4" s="83"/>
      <c r="J4" s="83"/>
      <c r="K4" s="83"/>
      <c r="L4" s="103" t="s">
        <v>6</v>
      </c>
      <c r="M4" s="103" t="s">
        <v>7</v>
      </c>
    </row>
    <row r="5" spans="1:13" ht="15" customHeight="1" x14ac:dyDescent="0.25">
      <c r="A5" s="103"/>
      <c r="B5" s="113"/>
      <c r="C5" s="103"/>
      <c r="D5" s="103" t="s">
        <v>4</v>
      </c>
      <c r="E5" s="84" t="s">
        <v>5</v>
      </c>
      <c r="F5" s="84"/>
      <c r="G5" s="84"/>
      <c r="H5" s="84"/>
      <c r="I5" s="84"/>
      <c r="J5" s="84"/>
      <c r="K5" s="84"/>
      <c r="L5" s="103"/>
      <c r="M5" s="103"/>
    </row>
    <row r="6" spans="1:13" ht="66" customHeight="1" x14ac:dyDescent="0.25">
      <c r="A6" s="103"/>
      <c r="B6" s="113"/>
      <c r="C6" s="103"/>
      <c r="D6" s="103"/>
      <c r="E6" s="4">
        <v>2018</v>
      </c>
      <c r="F6" s="4">
        <v>2019</v>
      </c>
      <c r="G6" s="4">
        <v>2020</v>
      </c>
      <c r="H6" s="4">
        <v>2021</v>
      </c>
      <c r="I6" s="21">
        <v>2022</v>
      </c>
      <c r="J6" s="4">
        <v>2023</v>
      </c>
      <c r="K6" s="4">
        <v>2024</v>
      </c>
      <c r="L6" s="103"/>
      <c r="M6" s="103"/>
    </row>
    <row r="7" spans="1:13" ht="16.5" x14ac:dyDescent="0.25">
      <c r="A7" s="5">
        <v>1</v>
      </c>
      <c r="B7" s="5">
        <v>2</v>
      </c>
      <c r="C7" s="5">
        <v>3</v>
      </c>
      <c r="D7" s="5">
        <v>4</v>
      </c>
      <c r="E7" s="5">
        <v>5</v>
      </c>
      <c r="F7" s="5">
        <v>6</v>
      </c>
      <c r="G7" s="5">
        <v>7</v>
      </c>
      <c r="H7" s="5">
        <v>8</v>
      </c>
      <c r="I7" s="62">
        <v>9</v>
      </c>
      <c r="J7" s="5">
        <v>10</v>
      </c>
      <c r="K7" s="5">
        <v>11</v>
      </c>
      <c r="L7" s="5">
        <v>12</v>
      </c>
      <c r="M7" s="5">
        <v>13</v>
      </c>
    </row>
    <row r="8" spans="1:13" ht="21.75" customHeight="1" x14ac:dyDescent="0.25">
      <c r="A8" s="6" t="s">
        <v>8</v>
      </c>
      <c r="B8" s="7" t="s">
        <v>9</v>
      </c>
      <c r="C8" s="111" t="s">
        <v>11</v>
      </c>
      <c r="D8" s="111"/>
      <c r="E8" s="111"/>
      <c r="F8" s="111"/>
      <c r="G8" s="111"/>
      <c r="H8" s="111"/>
      <c r="I8" s="111"/>
      <c r="J8" s="111"/>
      <c r="K8" s="111"/>
      <c r="L8" s="111"/>
      <c r="M8" s="111"/>
    </row>
    <row r="9" spans="1:13" ht="21.75" customHeight="1" x14ac:dyDescent="0.25">
      <c r="A9" s="7"/>
      <c r="B9" s="7" t="s">
        <v>10</v>
      </c>
      <c r="C9" s="111" t="s">
        <v>12</v>
      </c>
      <c r="D9" s="111"/>
      <c r="E9" s="111"/>
      <c r="F9" s="111"/>
      <c r="G9" s="111"/>
      <c r="H9" s="111"/>
      <c r="I9" s="111"/>
      <c r="J9" s="111"/>
      <c r="K9" s="111"/>
      <c r="L9" s="111"/>
      <c r="M9" s="111"/>
    </row>
    <row r="10" spans="1:13" ht="16.5" x14ac:dyDescent="0.25">
      <c r="A10" s="112" t="s">
        <v>13</v>
      </c>
      <c r="B10" s="112"/>
      <c r="C10" s="112"/>
      <c r="D10" s="112"/>
      <c r="E10" s="112"/>
      <c r="F10" s="112"/>
      <c r="G10" s="112"/>
      <c r="H10" s="112"/>
      <c r="I10" s="112"/>
      <c r="J10" s="112"/>
      <c r="K10" s="112"/>
      <c r="L10" s="112"/>
      <c r="M10" s="112"/>
    </row>
    <row r="11" spans="1:13" ht="23.25" customHeight="1" x14ac:dyDescent="0.25">
      <c r="A11" s="109" t="s">
        <v>27</v>
      </c>
      <c r="B11" s="86" t="s">
        <v>26</v>
      </c>
      <c r="C11" s="4" t="s">
        <v>14</v>
      </c>
      <c r="D11" s="4">
        <f>E11+F11+G11+H11+I11+J11+K11</f>
        <v>6000</v>
      </c>
      <c r="E11" s="4">
        <v>3000</v>
      </c>
      <c r="F11" s="4">
        <v>3000</v>
      </c>
      <c r="G11" s="4">
        <v>0</v>
      </c>
      <c r="H11" s="4">
        <v>0</v>
      </c>
      <c r="I11" s="21">
        <v>0</v>
      </c>
      <c r="J11" s="4">
        <v>0</v>
      </c>
      <c r="K11" s="4">
        <v>0</v>
      </c>
      <c r="L11" s="82" t="s">
        <v>17</v>
      </c>
      <c r="M11" s="82" t="s">
        <v>18</v>
      </c>
    </row>
    <row r="12" spans="1:13" ht="23.25" customHeight="1" x14ac:dyDescent="0.25">
      <c r="A12" s="109"/>
      <c r="B12" s="86"/>
      <c r="C12" s="4" t="s">
        <v>15</v>
      </c>
      <c r="D12" s="4">
        <f t="shared" ref="D12:D13" si="0">E12+F12+G12+H12+I12+J12+K12</f>
        <v>6000</v>
      </c>
      <c r="E12" s="4">
        <v>3000</v>
      </c>
      <c r="F12" s="4">
        <v>3000</v>
      </c>
      <c r="G12" s="4">
        <v>0</v>
      </c>
      <c r="H12" s="4">
        <v>0</v>
      </c>
      <c r="I12" s="21">
        <v>0</v>
      </c>
      <c r="J12" s="4">
        <v>0</v>
      </c>
      <c r="K12" s="4">
        <v>0</v>
      </c>
      <c r="L12" s="82"/>
      <c r="M12" s="82"/>
    </row>
    <row r="13" spans="1:13" ht="123.75" customHeight="1" x14ac:dyDescent="0.25">
      <c r="A13" s="109"/>
      <c r="B13" s="86"/>
      <c r="C13" s="8" t="s">
        <v>16</v>
      </c>
      <c r="D13" s="4">
        <f t="shared" si="0"/>
        <v>6000</v>
      </c>
      <c r="E13" s="4">
        <v>3000</v>
      </c>
      <c r="F13" s="4">
        <v>3000</v>
      </c>
      <c r="G13" s="4">
        <v>0</v>
      </c>
      <c r="H13" s="4">
        <v>0</v>
      </c>
      <c r="I13" s="21">
        <v>0</v>
      </c>
      <c r="J13" s="4">
        <v>0</v>
      </c>
      <c r="K13" s="4">
        <v>0</v>
      </c>
      <c r="L13" s="82"/>
      <c r="M13" s="82"/>
    </row>
    <row r="14" spans="1:13" ht="16.5" x14ac:dyDescent="0.25">
      <c r="A14" s="109" t="s">
        <v>28</v>
      </c>
      <c r="B14" s="110" t="s">
        <v>208</v>
      </c>
      <c r="C14" s="4" t="s">
        <v>14</v>
      </c>
      <c r="D14" s="4">
        <f>E14+F14+G14+H14+I14+J14+K14</f>
        <v>11400</v>
      </c>
      <c r="E14" s="4">
        <v>0</v>
      </c>
      <c r="F14" s="4">
        <v>0</v>
      </c>
      <c r="G14" s="4">
        <v>5700</v>
      </c>
      <c r="H14" s="4">
        <v>5700</v>
      </c>
      <c r="I14" s="21">
        <v>0</v>
      </c>
      <c r="J14" s="4">
        <v>0</v>
      </c>
      <c r="K14" s="4">
        <v>0</v>
      </c>
      <c r="L14" s="82" t="s">
        <v>19</v>
      </c>
      <c r="M14" s="82" t="s">
        <v>18</v>
      </c>
    </row>
    <row r="15" spans="1:13" ht="42.75" customHeight="1" x14ac:dyDescent="0.25">
      <c r="A15" s="109"/>
      <c r="B15" s="110"/>
      <c r="C15" s="4" t="s">
        <v>15</v>
      </c>
      <c r="D15" s="4">
        <f t="shared" ref="D15:D16" si="1">E15+F15+G15+H15+I15+J15+K15</f>
        <v>2550</v>
      </c>
      <c r="E15" s="4">
        <v>0</v>
      </c>
      <c r="F15" s="4">
        <v>0</v>
      </c>
      <c r="G15" s="4">
        <v>1050</v>
      </c>
      <c r="H15" s="4">
        <v>1500</v>
      </c>
      <c r="I15" s="21">
        <v>0</v>
      </c>
      <c r="J15" s="4">
        <v>0</v>
      </c>
      <c r="K15" s="4">
        <v>0</v>
      </c>
      <c r="L15" s="82"/>
      <c r="M15" s="82"/>
    </row>
    <row r="16" spans="1:13" ht="110.25" customHeight="1" x14ac:dyDescent="0.25">
      <c r="A16" s="109"/>
      <c r="B16" s="110"/>
      <c r="C16" s="8" t="s">
        <v>16</v>
      </c>
      <c r="D16" s="4">
        <f t="shared" si="1"/>
        <v>600</v>
      </c>
      <c r="E16" s="4">
        <v>0</v>
      </c>
      <c r="F16" s="4">
        <v>0</v>
      </c>
      <c r="G16" s="4">
        <v>300</v>
      </c>
      <c r="H16" s="4">
        <v>300</v>
      </c>
      <c r="I16" s="21">
        <v>0</v>
      </c>
      <c r="J16" s="4">
        <v>0</v>
      </c>
      <c r="K16" s="4">
        <v>0</v>
      </c>
      <c r="L16" s="82"/>
      <c r="M16" s="82"/>
    </row>
    <row r="17" spans="1:13" ht="16.5" x14ac:dyDescent="0.25">
      <c r="A17" s="7"/>
      <c r="B17" s="7"/>
      <c r="C17" s="9" t="s">
        <v>20</v>
      </c>
      <c r="D17" s="6">
        <f>E17+F17+G17+H17+I17+J17+K17</f>
        <v>25950</v>
      </c>
      <c r="E17" s="6">
        <f>E11+E12+E15+E14</f>
        <v>6000</v>
      </c>
      <c r="F17" s="6">
        <f t="shared" ref="F17:K17" si="2">F11+F12+F15+F14</f>
        <v>6000</v>
      </c>
      <c r="G17" s="6">
        <f>G11+G12+G15+G14</f>
        <v>6750</v>
      </c>
      <c r="H17" s="6">
        <f>H11+H12+H15+H14</f>
        <v>7200</v>
      </c>
      <c r="I17" s="63">
        <f t="shared" si="2"/>
        <v>0</v>
      </c>
      <c r="J17" s="6">
        <f t="shared" si="2"/>
        <v>0</v>
      </c>
      <c r="K17" s="6">
        <f t="shared" si="2"/>
        <v>0</v>
      </c>
      <c r="L17" s="7"/>
      <c r="M17" s="7"/>
    </row>
    <row r="18" spans="1:13" ht="18" customHeight="1" x14ac:dyDescent="0.25">
      <c r="A18" s="6" t="s">
        <v>37</v>
      </c>
      <c r="B18" s="7" t="s">
        <v>9</v>
      </c>
      <c r="C18" s="107" t="s">
        <v>21</v>
      </c>
      <c r="D18" s="107"/>
      <c r="E18" s="107"/>
      <c r="F18" s="107"/>
      <c r="G18" s="107"/>
      <c r="H18" s="107"/>
      <c r="I18" s="107"/>
      <c r="J18" s="107"/>
      <c r="K18" s="107"/>
      <c r="L18" s="107"/>
      <c r="M18" s="107"/>
    </row>
    <row r="19" spans="1:13" ht="36" customHeight="1" x14ac:dyDescent="0.25">
      <c r="A19" s="7"/>
      <c r="B19" s="7" t="s">
        <v>10</v>
      </c>
      <c r="C19" s="108" t="s">
        <v>22</v>
      </c>
      <c r="D19" s="108"/>
      <c r="E19" s="108"/>
      <c r="F19" s="108"/>
      <c r="G19" s="108"/>
      <c r="H19" s="108"/>
      <c r="I19" s="108"/>
      <c r="J19" s="108"/>
      <c r="K19" s="108"/>
      <c r="L19" s="108"/>
      <c r="M19" s="108"/>
    </row>
    <row r="20" spans="1:13" ht="19.5" customHeight="1" x14ac:dyDescent="0.25">
      <c r="A20" s="112" t="s">
        <v>23</v>
      </c>
      <c r="B20" s="112"/>
      <c r="C20" s="112"/>
      <c r="D20" s="112"/>
      <c r="E20" s="112"/>
      <c r="F20" s="112"/>
      <c r="G20" s="112"/>
      <c r="H20" s="112"/>
      <c r="I20" s="112"/>
      <c r="J20" s="112"/>
      <c r="K20" s="112"/>
      <c r="L20" s="112"/>
      <c r="M20" s="112"/>
    </row>
    <row r="21" spans="1:13" ht="123" customHeight="1" x14ac:dyDescent="0.25">
      <c r="A21" s="10" t="s">
        <v>29</v>
      </c>
      <c r="B21" s="11" t="s">
        <v>24</v>
      </c>
      <c r="C21" s="4" t="s">
        <v>15</v>
      </c>
      <c r="D21" s="4">
        <f>E21+F21+G21+H21+I21+J21+K21</f>
        <v>475.6</v>
      </c>
      <c r="E21" s="4">
        <v>295.2</v>
      </c>
      <c r="F21" s="4">
        <v>180.4</v>
      </c>
      <c r="G21" s="4">
        <v>0</v>
      </c>
      <c r="H21" s="4">
        <v>0</v>
      </c>
      <c r="I21" s="21">
        <v>0</v>
      </c>
      <c r="J21" s="4">
        <v>0</v>
      </c>
      <c r="K21" s="4">
        <v>0</v>
      </c>
      <c r="L21" s="12" t="s">
        <v>25</v>
      </c>
      <c r="M21" s="8" t="s">
        <v>35</v>
      </c>
    </row>
    <row r="22" spans="1:13" ht="116.25" customHeight="1" x14ac:dyDescent="0.25">
      <c r="A22" s="10" t="s">
        <v>30</v>
      </c>
      <c r="B22" s="11" t="s">
        <v>44</v>
      </c>
      <c r="C22" s="4" t="s">
        <v>15</v>
      </c>
      <c r="D22" s="4">
        <f>E22+F22+G22+H22+I22+J22+K22</f>
        <v>1689.4</v>
      </c>
      <c r="E22" s="4">
        <v>245.1</v>
      </c>
      <c r="F22" s="4">
        <v>244.3</v>
      </c>
      <c r="G22" s="4">
        <v>0</v>
      </c>
      <c r="H22" s="4">
        <v>300</v>
      </c>
      <c r="I22" s="21">
        <v>300</v>
      </c>
      <c r="J22" s="4">
        <v>300</v>
      </c>
      <c r="K22" s="4">
        <v>300</v>
      </c>
      <c r="L22" s="8" t="s">
        <v>228</v>
      </c>
      <c r="M22" s="8" t="s">
        <v>35</v>
      </c>
    </row>
    <row r="23" spans="1:13" ht="16.5" x14ac:dyDescent="0.25">
      <c r="A23" s="7"/>
      <c r="B23" s="7"/>
      <c r="C23" s="13" t="s">
        <v>20</v>
      </c>
      <c r="D23" s="6">
        <f>SUM(E23:K23)</f>
        <v>2165</v>
      </c>
      <c r="E23" s="6">
        <f>E21+E22</f>
        <v>540.29999999999995</v>
      </c>
      <c r="F23" s="6">
        <f>F21+F22</f>
        <v>424.70000000000005</v>
      </c>
      <c r="G23" s="6">
        <f t="shared" ref="G23:K23" si="3">G21+G22</f>
        <v>0</v>
      </c>
      <c r="H23" s="6">
        <f t="shared" si="3"/>
        <v>300</v>
      </c>
      <c r="I23" s="63">
        <f t="shared" si="3"/>
        <v>300</v>
      </c>
      <c r="J23" s="6">
        <f t="shared" si="3"/>
        <v>300</v>
      </c>
      <c r="K23" s="6">
        <f t="shared" si="3"/>
        <v>300</v>
      </c>
      <c r="L23" s="7"/>
      <c r="M23" s="7"/>
    </row>
    <row r="24" spans="1:13" ht="40.5" customHeight="1" x14ac:dyDescent="0.25">
      <c r="A24" s="14" t="s">
        <v>109</v>
      </c>
      <c r="B24" s="7" t="s">
        <v>9</v>
      </c>
      <c r="C24" s="110" t="s">
        <v>205</v>
      </c>
      <c r="D24" s="110"/>
      <c r="E24" s="110"/>
      <c r="F24" s="110"/>
      <c r="G24" s="110"/>
      <c r="H24" s="110"/>
      <c r="I24" s="110"/>
      <c r="J24" s="110"/>
      <c r="K24" s="110"/>
      <c r="L24" s="110"/>
      <c r="M24" s="110"/>
    </row>
    <row r="25" spans="1:13" ht="26.25" customHeight="1" x14ac:dyDescent="0.25">
      <c r="A25" s="7"/>
      <c r="B25" s="7" t="s">
        <v>10</v>
      </c>
      <c r="C25" s="111" t="s">
        <v>31</v>
      </c>
      <c r="D25" s="111"/>
      <c r="E25" s="111"/>
      <c r="F25" s="111"/>
      <c r="G25" s="111"/>
      <c r="H25" s="111"/>
      <c r="I25" s="111"/>
      <c r="J25" s="111"/>
      <c r="K25" s="111"/>
      <c r="L25" s="111"/>
      <c r="M25" s="111"/>
    </row>
    <row r="26" spans="1:13" s="1" customFormat="1" ht="38.25" customHeight="1" x14ac:dyDescent="0.25">
      <c r="A26" s="114" t="s">
        <v>32</v>
      </c>
      <c r="B26" s="115"/>
      <c r="C26" s="115"/>
      <c r="D26" s="115"/>
      <c r="E26" s="115"/>
      <c r="F26" s="115"/>
      <c r="G26" s="115"/>
      <c r="H26" s="115"/>
      <c r="I26" s="115"/>
      <c r="J26" s="115"/>
      <c r="K26" s="115"/>
      <c r="L26" s="115"/>
      <c r="M26" s="115"/>
    </row>
    <row r="27" spans="1:13" ht="16.5" x14ac:dyDescent="0.25">
      <c r="A27" s="46">
        <v>1</v>
      </c>
      <c r="B27" s="46">
        <v>2</v>
      </c>
      <c r="C27" s="47">
        <v>3</v>
      </c>
      <c r="D27" s="47">
        <v>4</v>
      </c>
      <c r="E27" s="47">
        <v>5</v>
      </c>
      <c r="F27" s="47">
        <v>6</v>
      </c>
      <c r="G27" s="47">
        <v>7</v>
      </c>
      <c r="H27" s="47">
        <v>8</v>
      </c>
      <c r="I27" s="64">
        <v>9</v>
      </c>
      <c r="J27" s="47">
        <v>10</v>
      </c>
      <c r="K27" s="47">
        <v>11</v>
      </c>
      <c r="L27" s="47">
        <v>12</v>
      </c>
      <c r="M27" s="47">
        <v>13</v>
      </c>
    </row>
    <row r="28" spans="1:13" ht="131.25" customHeight="1" x14ac:dyDescent="0.25">
      <c r="A28" s="15" t="s">
        <v>36</v>
      </c>
      <c r="B28" s="26" t="s">
        <v>33</v>
      </c>
      <c r="C28" s="4" t="s">
        <v>15</v>
      </c>
      <c r="D28" s="4">
        <f>E28+F28+G28+H28+I28+J28+K28</f>
        <v>772.8</v>
      </c>
      <c r="E28" s="4">
        <v>110.4</v>
      </c>
      <c r="F28" s="4">
        <v>110.4</v>
      </c>
      <c r="G28" s="4">
        <v>110.4</v>
      </c>
      <c r="H28" s="4">
        <v>110.4</v>
      </c>
      <c r="I28" s="21">
        <v>110.4</v>
      </c>
      <c r="J28" s="4">
        <v>110.4</v>
      </c>
      <c r="K28" s="4">
        <v>110.4</v>
      </c>
      <c r="L28" s="8" t="s">
        <v>34</v>
      </c>
      <c r="M28" s="8" t="s">
        <v>35</v>
      </c>
    </row>
    <row r="29" spans="1:13" ht="16.5" x14ac:dyDescent="0.25">
      <c r="A29" s="7"/>
      <c r="B29" s="7"/>
      <c r="C29" s="7" t="s">
        <v>20</v>
      </c>
      <c r="D29" s="4">
        <f>E29+F29+G29+H29+I29+J29+K29</f>
        <v>772.8</v>
      </c>
      <c r="E29" s="4">
        <f>E28</f>
        <v>110.4</v>
      </c>
      <c r="F29" s="4">
        <f t="shared" ref="F29:K29" si="4">F28</f>
        <v>110.4</v>
      </c>
      <c r="G29" s="4">
        <f t="shared" si="4"/>
        <v>110.4</v>
      </c>
      <c r="H29" s="4">
        <f t="shared" si="4"/>
        <v>110.4</v>
      </c>
      <c r="I29" s="21">
        <f t="shared" si="4"/>
        <v>110.4</v>
      </c>
      <c r="J29" s="4">
        <f t="shared" si="4"/>
        <v>110.4</v>
      </c>
      <c r="K29" s="4">
        <f t="shared" si="4"/>
        <v>110.4</v>
      </c>
      <c r="L29" s="7"/>
      <c r="M29" s="7"/>
    </row>
    <row r="30" spans="1:13" ht="33.75" customHeight="1" x14ac:dyDescent="0.25">
      <c r="A30" s="6" t="s">
        <v>40</v>
      </c>
      <c r="B30" s="17" t="s">
        <v>9</v>
      </c>
      <c r="C30" s="110" t="s">
        <v>41</v>
      </c>
      <c r="D30" s="110"/>
      <c r="E30" s="110"/>
      <c r="F30" s="110"/>
      <c r="G30" s="110"/>
      <c r="H30" s="110"/>
      <c r="I30" s="110"/>
      <c r="J30" s="110"/>
      <c r="K30" s="110"/>
      <c r="L30" s="110"/>
      <c r="M30" s="110"/>
    </row>
    <row r="31" spans="1:13" ht="20.25" customHeight="1" x14ac:dyDescent="0.25">
      <c r="A31" s="7"/>
      <c r="B31" s="17" t="s">
        <v>10</v>
      </c>
      <c r="C31" s="110" t="s">
        <v>204</v>
      </c>
      <c r="D31" s="110"/>
      <c r="E31" s="110"/>
      <c r="F31" s="110"/>
      <c r="G31" s="110"/>
      <c r="H31" s="110"/>
      <c r="I31" s="110"/>
      <c r="J31" s="110"/>
      <c r="K31" s="110"/>
      <c r="L31" s="110"/>
      <c r="M31" s="110"/>
    </row>
    <row r="32" spans="1:13" ht="16.5" x14ac:dyDescent="0.25">
      <c r="A32" s="112" t="s">
        <v>42</v>
      </c>
      <c r="B32" s="112"/>
      <c r="C32" s="112"/>
      <c r="D32" s="112"/>
      <c r="E32" s="112"/>
      <c r="F32" s="112"/>
      <c r="G32" s="112"/>
      <c r="H32" s="112"/>
      <c r="I32" s="112"/>
      <c r="J32" s="112"/>
      <c r="K32" s="112"/>
      <c r="L32" s="112"/>
      <c r="M32" s="112"/>
    </row>
    <row r="33" spans="1:13" ht="15" customHeight="1" x14ac:dyDescent="0.25">
      <c r="A33" s="85" t="s">
        <v>52</v>
      </c>
      <c r="B33" s="101" t="s">
        <v>50</v>
      </c>
      <c r="C33" s="4" t="s">
        <v>14</v>
      </c>
      <c r="D33" s="4">
        <f>E33+F33+G33+H33+I33+J33+K33</f>
        <v>2315163</v>
      </c>
      <c r="E33" s="4">
        <v>306118.7</v>
      </c>
      <c r="F33" s="4">
        <v>318164</v>
      </c>
      <c r="G33" s="4">
        <v>330071.5</v>
      </c>
      <c r="H33" s="4">
        <f>324767.5+13966.8</f>
        <v>338734.3</v>
      </c>
      <c r="I33" s="21">
        <v>340691.5</v>
      </c>
      <c r="J33" s="4">
        <v>340691.5</v>
      </c>
      <c r="K33" s="4">
        <v>340691.5</v>
      </c>
      <c r="L33" s="82" t="s">
        <v>51</v>
      </c>
      <c r="M33" s="82" t="s">
        <v>35</v>
      </c>
    </row>
    <row r="34" spans="1:13" ht="70.5" customHeight="1" x14ac:dyDescent="0.25">
      <c r="A34" s="85"/>
      <c r="B34" s="101"/>
      <c r="C34" s="98" t="s">
        <v>15</v>
      </c>
      <c r="D34" s="4">
        <f>SUM(E34:K34)</f>
        <v>728497.50000000012</v>
      </c>
      <c r="E34" s="4">
        <f>E35+E36+E37+E38</f>
        <v>89565.4</v>
      </c>
      <c r="F34" s="4">
        <f t="shared" ref="F34:K34" si="5">F35+F36+F37+F38</f>
        <v>93723.900000000009</v>
      </c>
      <c r="G34" s="4">
        <f t="shared" si="5"/>
        <v>91554.3</v>
      </c>
      <c r="H34" s="4">
        <f t="shared" si="5"/>
        <v>107127.4</v>
      </c>
      <c r="I34" s="21">
        <f t="shared" si="5"/>
        <v>117238.9</v>
      </c>
      <c r="J34" s="4">
        <f t="shared" si="5"/>
        <v>114643.8</v>
      </c>
      <c r="K34" s="4">
        <f t="shared" si="5"/>
        <v>114643.8</v>
      </c>
      <c r="L34" s="82"/>
      <c r="M34" s="82"/>
    </row>
    <row r="35" spans="1:13" ht="49.5" x14ac:dyDescent="0.25">
      <c r="A35" s="85"/>
      <c r="B35" s="18" t="s">
        <v>45</v>
      </c>
      <c r="C35" s="98"/>
      <c r="D35" s="4">
        <f t="shared" ref="D35:D48" si="6">SUM(E35:K35)</f>
        <v>705906.00000000012</v>
      </c>
      <c r="E35" s="4">
        <v>80889.5</v>
      </c>
      <c r="F35" s="4">
        <v>86778.1</v>
      </c>
      <c r="G35" s="4">
        <v>86398.6</v>
      </c>
      <c r="H35" s="4">
        <f>104189+60+531.9+50+102.4+500+1380</f>
        <v>106813.29999999999</v>
      </c>
      <c r="I35" s="21">
        <v>115738.9</v>
      </c>
      <c r="J35" s="4">
        <v>114643.8</v>
      </c>
      <c r="K35" s="4">
        <v>114643.8</v>
      </c>
      <c r="L35" s="82"/>
      <c r="M35" s="82"/>
    </row>
    <row r="36" spans="1:13" ht="85.5" customHeight="1" x14ac:dyDescent="0.25">
      <c r="A36" s="85"/>
      <c r="B36" s="18" t="s">
        <v>46</v>
      </c>
      <c r="C36" s="98"/>
      <c r="D36" s="4">
        <f t="shared" si="6"/>
        <v>4112.1000000000004</v>
      </c>
      <c r="E36" s="4">
        <v>2000</v>
      </c>
      <c r="F36" s="4">
        <v>0</v>
      </c>
      <c r="G36" s="4">
        <v>298</v>
      </c>
      <c r="H36" s="4">
        <f>155.4+158.7</f>
        <v>314.10000000000002</v>
      </c>
      <c r="I36" s="21">
        <v>1500</v>
      </c>
      <c r="J36" s="4">
        <v>0</v>
      </c>
      <c r="K36" s="4">
        <v>0</v>
      </c>
      <c r="L36" s="82"/>
      <c r="M36" s="82"/>
    </row>
    <row r="37" spans="1:13" ht="32.25" customHeight="1" x14ac:dyDescent="0.25">
      <c r="A37" s="85"/>
      <c r="B37" s="18" t="s">
        <v>47</v>
      </c>
      <c r="C37" s="98"/>
      <c r="D37" s="4">
        <f t="shared" si="6"/>
        <v>18413.3</v>
      </c>
      <c r="E37" s="4">
        <v>6675.9</v>
      </c>
      <c r="F37" s="4">
        <v>6879.7</v>
      </c>
      <c r="G37" s="4">
        <v>4857.7</v>
      </c>
      <c r="H37" s="4">
        <v>0</v>
      </c>
      <c r="I37" s="21">
        <v>0</v>
      </c>
      <c r="J37" s="4">
        <v>0</v>
      </c>
      <c r="K37" s="4">
        <v>0</v>
      </c>
      <c r="L37" s="82"/>
      <c r="M37" s="82"/>
    </row>
    <row r="38" spans="1:13" ht="16.5" x14ac:dyDescent="0.25">
      <c r="A38" s="85"/>
      <c r="B38" s="19" t="s">
        <v>48</v>
      </c>
      <c r="C38" s="98"/>
      <c r="D38" s="4">
        <f t="shared" si="6"/>
        <v>66.099999999999994</v>
      </c>
      <c r="E38" s="4">
        <v>0</v>
      </c>
      <c r="F38" s="4">
        <v>66.099999999999994</v>
      </c>
      <c r="G38" s="4">
        <v>0</v>
      </c>
      <c r="H38" s="4">
        <v>0</v>
      </c>
      <c r="I38" s="21">
        <v>0</v>
      </c>
      <c r="J38" s="4">
        <v>0</v>
      </c>
      <c r="K38" s="4">
        <v>0</v>
      </c>
      <c r="L38" s="82"/>
      <c r="M38" s="82"/>
    </row>
    <row r="39" spans="1:13" ht="83.25" customHeight="1" x14ac:dyDescent="0.25">
      <c r="A39" s="85"/>
      <c r="B39" s="18" t="s">
        <v>49</v>
      </c>
      <c r="C39" s="20" t="s">
        <v>43</v>
      </c>
      <c r="D39" s="4">
        <f t="shared" si="6"/>
        <v>455885.8</v>
      </c>
      <c r="E39" s="4">
        <v>57977.1</v>
      </c>
      <c r="F39" s="4">
        <v>59231.3</v>
      </c>
      <c r="G39" s="4">
        <v>70551.899999999994</v>
      </c>
      <c r="H39" s="4">
        <f>78747.4-9200</f>
        <v>69547.399999999994</v>
      </c>
      <c r="I39" s="21">
        <v>66192.7</v>
      </c>
      <c r="J39" s="4">
        <v>66192.7</v>
      </c>
      <c r="K39" s="4">
        <v>66192.7</v>
      </c>
      <c r="L39" s="82"/>
      <c r="M39" s="82"/>
    </row>
    <row r="40" spans="1:13" ht="16.5" x14ac:dyDescent="0.25">
      <c r="A40" s="85" t="s">
        <v>53</v>
      </c>
      <c r="B40" s="101" t="s">
        <v>54</v>
      </c>
      <c r="C40" s="4" t="s">
        <v>14</v>
      </c>
      <c r="D40" s="4">
        <f t="shared" si="6"/>
        <v>4195872</v>
      </c>
      <c r="E40" s="21">
        <v>542844.5</v>
      </c>
      <c r="F40" s="21">
        <v>579302.19999999995</v>
      </c>
      <c r="G40" s="21">
        <v>611447.6</v>
      </c>
      <c r="H40" s="21">
        <f>615275.2+1176.9</f>
        <v>616452.1</v>
      </c>
      <c r="I40" s="21">
        <v>615275.19999999995</v>
      </c>
      <c r="J40" s="21">
        <v>615275.19999999995</v>
      </c>
      <c r="K40" s="4">
        <v>615275.19999999995</v>
      </c>
      <c r="L40" s="82" t="s">
        <v>220</v>
      </c>
      <c r="M40" s="82" t="s">
        <v>18</v>
      </c>
    </row>
    <row r="41" spans="1:13" ht="68.25" customHeight="1" x14ac:dyDescent="0.25">
      <c r="A41" s="85"/>
      <c r="B41" s="102"/>
      <c r="C41" s="103" t="s">
        <v>15</v>
      </c>
      <c r="D41" s="22">
        <f>SUM(E41:K41)</f>
        <v>1220028.8</v>
      </c>
      <c r="E41" s="21">
        <f>E42+E43+E44+E45+E47+E48</f>
        <v>129161.70000000001</v>
      </c>
      <c r="F41" s="21">
        <f t="shared" ref="F41:K41" si="7">F42+F43+F44+F45+F47+F48</f>
        <v>146912.40000000002</v>
      </c>
      <c r="G41" s="21">
        <f t="shared" si="7"/>
        <v>150053.29999999999</v>
      </c>
      <c r="H41" s="72">
        <f t="shared" si="7"/>
        <v>196055</v>
      </c>
      <c r="I41" s="21">
        <f>I42+I43+I44+I45+I47+I48</f>
        <v>199293.19999999998</v>
      </c>
      <c r="J41" s="21">
        <f t="shared" si="7"/>
        <v>187270.90000000002</v>
      </c>
      <c r="K41" s="21">
        <f t="shared" si="7"/>
        <v>211282.30000000002</v>
      </c>
      <c r="L41" s="83"/>
      <c r="M41" s="82"/>
    </row>
    <row r="42" spans="1:13" ht="49.5" x14ac:dyDescent="0.25">
      <c r="A42" s="85"/>
      <c r="B42" s="18" t="s">
        <v>152</v>
      </c>
      <c r="C42" s="103"/>
      <c r="D42" s="4">
        <f t="shared" si="6"/>
        <v>1125378.6000000001</v>
      </c>
      <c r="E42" s="4">
        <v>117666.8</v>
      </c>
      <c r="F42" s="4">
        <v>124961</v>
      </c>
      <c r="G42" s="4">
        <v>134941.4</v>
      </c>
      <c r="H42" s="55">
        <f>171064.3+170+800+600+454.7-1380</f>
        <v>171709</v>
      </c>
      <c r="I42" s="21">
        <f>188576.8+801.6</f>
        <v>189378.4</v>
      </c>
      <c r="J42" s="4">
        <f>184860.6-3505.3</f>
        <v>181355.30000000002</v>
      </c>
      <c r="K42" s="4">
        <f>210144.2-4777.4-0.1</f>
        <v>205366.7</v>
      </c>
      <c r="L42" s="83"/>
      <c r="M42" s="82"/>
    </row>
    <row r="43" spans="1:13" ht="36" customHeight="1" x14ac:dyDescent="0.25">
      <c r="A43" s="85"/>
      <c r="B43" s="18" t="s">
        <v>55</v>
      </c>
      <c r="C43" s="103"/>
      <c r="D43" s="4">
        <f t="shared" si="6"/>
        <v>9822.6</v>
      </c>
      <c r="E43" s="4">
        <v>0</v>
      </c>
      <c r="F43" s="4">
        <v>9017.7000000000007</v>
      </c>
      <c r="G43" s="4">
        <v>804.9</v>
      </c>
      <c r="H43" s="4">
        <v>0</v>
      </c>
      <c r="I43" s="21">
        <v>0</v>
      </c>
      <c r="J43" s="4">
        <v>0</v>
      </c>
      <c r="K43" s="4">
        <v>0</v>
      </c>
      <c r="L43" s="83"/>
      <c r="M43" s="82"/>
    </row>
    <row r="44" spans="1:13" ht="66" x14ac:dyDescent="0.25">
      <c r="A44" s="85"/>
      <c r="B44" s="18" t="s">
        <v>56</v>
      </c>
      <c r="C44" s="103"/>
      <c r="D44" s="22">
        <f>SUM(E44:K44)</f>
        <v>13544.900000000001</v>
      </c>
      <c r="E44" s="4">
        <v>0</v>
      </c>
      <c r="F44" s="4">
        <v>0</v>
      </c>
      <c r="G44" s="4">
        <v>3186.3</v>
      </c>
      <c r="H44" s="37">
        <f>7091.5+744.3+429.1+93.7</f>
        <v>8358.6</v>
      </c>
      <c r="I44" s="21">
        <v>2000</v>
      </c>
      <c r="J44" s="4">
        <v>0</v>
      </c>
      <c r="K44" s="4">
        <v>0</v>
      </c>
      <c r="L44" s="83"/>
      <c r="M44" s="82"/>
    </row>
    <row r="45" spans="1:13" ht="16.5" x14ac:dyDescent="0.25">
      <c r="A45" s="85"/>
      <c r="B45" s="16" t="s">
        <v>57</v>
      </c>
      <c r="C45" s="103"/>
      <c r="D45" s="100">
        <f>SUM(E45:K45)</f>
        <v>69584.899999999994</v>
      </c>
      <c r="E45" s="98">
        <v>11257.6</v>
      </c>
      <c r="F45" s="98">
        <v>12701.7</v>
      </c>
      <c r="G45" s="98">
        <v>10967.7</v>
      </c>
      <c r="H45" s="98">
        <f>15855.3-145.2</f>
        <v>15710.099999999999</v>
      </c>
      <c r="I45" s="99">
        <f>15920.5-3105.2-2148.8-3693.9+414.9+227.5-0.1-0.1</f>
        <v>7614.7999999999993</v>
      </c>
      <c r="J45" s="98">
        <f>10920.5-3105.2-2148.8</f>
        <v>5666.5</v>
      </c>
      <c r="K45" s="98">
        <f>10920.5-3105.2-2148.8</f>
        <v>5666.5</v>
      </c>
      <c r="L45" s="83"/>
      <c r="M45" s="82"/>
    </row>
    <row r="46" spans="1:13" ht="51" customHeight="1" x14ac:dyDescent="0.25">
      <c r="A46" s="85"/>
      <c r="B46" s="18" t="s">
        <v>151</v>
      </c>
      <c r="C46" s="103"/>
      <c r="D46" s="100"/>
      <c r="E46" s="98"/>
      <c r="F46" s="98"/>
      <c r="G46" s="98"/>
      <c r="H46" s="98"/>
      <c r="I46" s="99"/>
      <c r="J46" s="98"/>
      <c r="K46" s="98"/>
      <c r="L46" s="83"/>
      <c r="M46" s="82"/>
    </row>
    <row r="47" spans="1:13" ht="16.5" x14ac:dyDescent="0.25">
      <c r="A47" s="85"/>
      <c r="B47" s="19" t="s">
        <v>149</v>
      </c>
      <c r="C47" s="103"/>
      <c r="D47" s="4">
        <f t="shared" si="6"/>
        <v>1608.7999999999997</v>
      </c>
      <c r="E47" s="4">
        <v>187.3</v>
      </c>
      <c r="F47" s="4">
        <v>193</v>
      </c>
      <c r="G47" s="4">
        <v>153</v>
      </c>
      <c r="H47" s="4">
        <f>230.3+47</f>
        <v>277.3</v>
      </c>
      <c r="I47" s="37">
        <v>300</v>
      </c>
      <c r="J47" s="4">
        <v>249.1</v>
      </c>
      <c r="K47" s="4">
        <v>249.1</v>
      </c>
      <c r="L47" s="83"/>
      <c r="M47" s="82"/>
    </row>
    <row r="48" spans="1:13" ht="16.5" x14ac:dyDescent="0.25">
      <c r="A48" s="85"/>
      <c r="B48" s="19" t="s">
        <v>150</v>
      </c>
      <c r="C48" s="103"/>
      <c r="D48" s="4">
        <f t="shared" si="6"/>
        <v>89</v>
      </c>
      <c r="E48" s="4">
        <v>50</v>
      </c>
      <c r="F48" s="4">
        <v>39</v>
      </c>
      <c r="G48" s="4">
        <v>0</v>
      </c>
      <c r="H48" s="4">
        <v>0</v>
      </c>
      <c r="I48" s="21">
        <v>0</v>
      </c>
      <c r="J48" s="4">
        <v>0</v>
      </c>
      <c r="K48" s="4">
        <v>0</v>
      </c>
      <c r="L48" s="83"/>
      <c r="M48" s="82"/>
    </row>
    <row r="49" spans="1:13" ht="58.5" customHeight="1" x14ac:dyDescent="0.25">
      <c r="A49" s="85"/>
      <c r="B49" s="18" t="s">
        <v>148</v>
      </c>
      <c r="C49" s="20" t="s">
        <v>43</v>
      </c>
      <c r="D49" s="4">
        <f>SUM(E49:K49)</f>
        <v>218671.9</v>
      </c>
      <c r="E49" s="4">
        <v>39824.9</v>
      </c>
      <c r="F49" s="4">
        <v>39150</v>
      </c>
      <c r="G49" s="4">
        <v>41017</v>
      </c>
      <c r="H49" s="4">
        <f>25420-3000</f>
        <v>22420</v>
      </c>
      <c r="I49" s="21">
        <v>25420</v>
      </c>
      <c r="J49" s="4">
        <v>25420</v>
      </c>
      <c r="K49" s="4">
        <v>25420</v>
      </c>
      <c r="L49" s="83"/>
      <c r="M49" s="82"/>
    </row>
    <row r="50" spans="1:13" ht="16.5" x14ac:dyDescent="0.25">
      <c r="A50" s="46">
        <v>1</v>
      </c>
      <c r="B50" s="46">
        <v>2</v>
      </c>
      <c r="C50" s="47">
        <v>3</v>
      </c>
      <c r="D50" s="47">
        <v>4</v>
      </c>
      <c r="E50" s="47">
        <v>5</v>
      </c>
      <c r="F50" s="47">
        <v>6</v>
      </c>
      <c r="G50" s="47">
        <v>7</v>
      </c>
      <c r="H50" s="47">
        <v>8</v>
      </c>
      <c r="I50" s="64">
        <v>9</v>
      </c>
      <c r="J50" s="47">
        <v>10</v>
      </c>
      <c r="K50" s="47">
        <v>11</v>
      </c>
      <c r="L50" s="47">
        <v>12</v>
      </c>
      <c r="M50" s="47">
        <v>13</v>
      </c>
    </row>
    <row r="51" spans="1:13" ht="69" customHeight="1" x14ac:dyDescent="0.25">
      <c r="A51" s="85" t="s">
        <v>59</v>
      </c>
      <c r="B51" s="18" t="s">
        <v>147</v>
      </c>
      <c r="C51" s="98" t="s">
        <v>15</v>
      </c>
      <c r="D51" s="4">
        <f>E51+F51+G51+H51+I51+J51+K51</f>
        <v>409546.20000000007</v>
      </c>
      <c r="E51" s="4">
        <f>SUM(E52:E56)</f>
        <v>44244.2</v>
      </c>
      <c r="F51" s="4">
        <f t="shared" ref="F51:K51" si="8">SUM(F52:F56)</f>
        <v>47609.9</v>
      </c>
      <c r="G51" s="4">
        <f>SUM(G52:G57)</f>
        <v>51076.5</v>
      </c>
      <c r="H51" s="4">
        <f>SUM(H52:H57)</f>
        <v>63313.9</v>
      </c>
      <c r="I51" s="72">
        <f>SUM(I52:I57)</f>
        <v>67403.900000000009</v>
      </c>
      <c r="J51" s="4">
        <f t="shared" si="8"/>
        <v>67948.900000000009</v>
      </c>
      <c r="K51" s="4">
        <f t="shared" si="8"/>
        <v>67948.900000000009</v>
      </c>
      <c r="L51" s="82" t="s">
        <v>155</v>
      </c>
      <c r="M51" s="82" t="s">
        <v>153</v>
      </c>
    </row>
    <row r="52" spans="1:13" ht="33" x14ac:dyDescent="0.25">
      <c r="A52" s="85"/>
      <c r="B52" s="18" t="s">
        <v>58</v>
      </c>
      <c r="C52" s="98"/>
      <c r="D52" s="4">
        <f t="shared" ref="D52:D122" si="9">E52+F52+G52+H52+I52+J52+K52</f>
        <v>361244.4</v>
      </c>
      <c r="E52" s="4">
        <v>44244.2</v>
      </c>
      <c r="F52" s="4">
        <v>47609.9</v>
      </c>
      <c r="G52" s="4">
        <v>49767.7</v>
      </c>
      <c r="H52" s="21">
        <f>47886.6-226.5+1369.8+200-177</f>
        <v>49052.9</v>
      </c>
      <c r="I52" s="72">
        <f>65609.1-I53-I57</f>
        <v>57658.3</v>
      </c>
      <c r="J52" s="4">
        <f>66154.1-J53</f>
        <v>56455.700000000004</v>
      </c>
      <c r="K52" s="4">
        <f>66154.1-K53</f>
        <v>56455.700000000004</v>
      </c>
      <c r="L52" s="82"/>
      <c r="M52" s="82"/>
    </row>
    <row r="53" spans="1:13" ht="70.5" customHeight="1" x14ac:dyDescent="0.25">
      <c r="A53" s="85"/>
      <c r="B53" s="18" t="s">
        <v>146</v>
      </c>
      <c r="C53" s="98"/>
      <c r="D53" s="4">
        <f t="shared" si="9"/>
        <v>36930.200000000004</v>
      </c>
      <c r="E53" s="4">
        <v>0</v>
      </c>
      <c r="F53" s="4">
        <v>0</v>
      </c>
      <c r="G53" s="70">
        <v>1304</v>
      </c>
      <c r="H53" s="4">
        <f>9698.4-1369.8</f>
        <v>8328.6</v>
      </c>
      <c r="I53" s="21">
        <f>9698.4-1797.6</f>
        <v>7900.7999999999993</v>
      </c>
      <c r="J53" s="4">
        <v>9698.4</v>
      </c>
      <c r="K53" s="4">
        <v>9698.4</v>
      </c>
      <c r="L53" s="82"/>
      <c r="M53" s="82"/>
    </row>
    <row r="54" spans="1:13" ht="87.75" customHeight="1" x14ac:dyDescent="0.25">
      <c r="A54" s="85"/>
      <c r="B54" s="18" t="s">
        <v>145</v>
      </c>
      <c r="C54" s="98"/>
      <c r="D54" s="4">
        <f t="shared" si="9"/>
        <v>0</v>
      </c>
      <c r="E54" s="4">
        <v>0</v>
      </c>
      <c r="F54" s="4">
        <v>0</v>
      </c>
      <c r="G54" s="4">
        <v>0</v>
      </c>
      <c r="H54" s="4">
        <v>0</v>
      </c>
      <c r="I54" s="21">
        <v>0</v>
      </c>
      <c r="J54" s="4">
        <v>0</v>
      </c>
      <c r="K54" s="4">
        <v>0</v>
      </c>
      <c r="L54" s="82"/>
      <c r="M54" s="82"/>
    </row>
    <row r="55" spans="1:13" ht="66" x14ac:dyDescent="0.25">
      <c r="A55" s="85"/>
      <c r="B55" s="16" t="s">
        <v>198</v>
      </c>
      <c r="C55" s="98"/>
      <c r="D55" s="4">
        <f t="shared" si="9"/>
        <v>3187.5</v>
      </c>
      <c r="E55" s="4">
        <v>0</v>
      </c>
      <c r="F55" s="4">
        <v>0</v>
      </c>
      <c r="G55" s="4">
        <v>0</v>
      </c>
      <c r="H55" s="4">
        <v>3187.5</v>
      </c>
      <c r="I55" s="21">
        <v>0</v>
      </c>
      <c r="J55" s="4">
        <v>0</v>
      </c>
      <c r="K55" s="4">
        <v>0</v>
      </c>
      <c r="L55" s="82"/>
      <c r="M55" s="82"/>
    </row>
    <row r="56" spans="1:13" ht="33" x14ac:dyDescent="0.25">
      <c r="A56" s="85"/>
      <c r="B56" s="16" t="s">
        <v>144</v>
      </c>
      <c r="C56" s="98"/>
      <c r="D56" s="4">
        <f t="shared" si="9"/>
        <v>8071.7000000000007</v>
      </c>
      <c r="E56" s="4">
        <v>0</v>
      </c>
      <c r="F56" s="4">
        <v>0</v>
      </c>
      <c r="G56" s="4">
        <v>0</v>
      </c>
      <c r="H56" s="4">
        <v>2687.3</v>
      </c>
      <c r="I56" s="21">
        <v>1794.8</v>
      </c>
      <c r="J56" s="4">
        <v>1794.8</v>
      </c>
      <c r="K56" s="4">
        <v>1794.8</v>
      </c>
      <c r="L56" s="82"/>
      <c r="M56" s="82"/>
    </row>
    <row r="57" spans="1:13" ht="51.75" customHeight="1" x14ac:dyDescent="0.25">
      <c r="A57" s="85"/>
      <c r="B57" s="18" t="s">
        <v>199</v>
      </c>
      <c r="C57" s="98"/>
      <c r="D57" s="4">
        <f t="shared" si="9"/>
        <v>112.4</v>
      </c>
      <c r="E57" s="4">
        <v>0</v>
      </c>
      <c r="F57" s="4">
        <v>0</v>
      </c>
      <c r="G57" s="4">
        <v>4.8</v>
      </c>
      <c r="H57" s="4">
        <v>57.6</v>
      </c>
      <c r="I57" s="27">
        <v>50</v>
      </c>
      <c r="J57" s="4">
        <v>0</v>
      </c>
      <c r="K57" s="4">
        <v>0</v>
      </c>
      <c r="L57" s="82"/>
      <c r="M57" s="8" t="s">
        <v>154</v>
      </c>
    </row>
    <row r="58" spans="1:13" ht="141.75" customHeight="1" x14ac:dyDescent="0.25">
      <c r="A58" s="23" t="s">
        <v>60</v>
      </c>
      <c r="B58" s="24" t="s">
        <v>200</v>
      </c>
      <c r="C58" s="4" t="s">
        <v>14</v>
      </c>
      <c r="D58" s="21">
        <f t="shared" si="9"/>
        <v>2432.4</v>
      </c>
      <c r="E58" s="21">
        <v>946</v>
      </c>
      <c r="F58" s="21">
        <v>1486.4</v>
      </c>
      <c r="G58" s="21">
        <v>0</v>
      </c>
      <c r="H58" s="21">
        <v>0</v>
      </c>
      <c r="I58" s="21">
        <v>0</v>
      </c>
      <c r="J58" s="21">
        <v>0</v>
      </c>
      <c r="K58" s="21">
        <v>0</v>
      </c>
      <c r="L58" s="8" t="s">
        <v>156</v>
      </c>
      <c r="M58" s="8" t="s">
        <v>157</v>
      </c>
    </row>
    <row r="59" spans="1:13" ht="143.25" customHeight="1" x14ac:dyDescent="0.25">
      <c r="A59" s="23" t="s">
        <v>61</v>
      </c>
      <c r="B59" s="11" t="s">
        <v>216</v>
      </c>
      <c r="C59" s="4" t="s">
        <v>14</v>
      </c>
      <c r="D59" s="21">
        <f t="shared" si="9"/>
        <v>7798.6</v>
      </c>
      <c r="E59" s="21">
        <v>0</v>
      </c>
      <c r="F59" s="21">
        <v>0</v>
      </c>
      <c r="G59" s="27">
        <v>1570</v>
      </c>
      <c r="H59" s="21">
        <v>1527.3</v>
      </c>
      <c r="I59" s="21">
        <v>1567.1</v>
      </c>
      <c r="J59" s="21">
        <v>1567.1</v>
      </c>
      <c r="K59" s="21">
        <v>1567.1</v>
      </c>
      <c r="L59" s="8" t="s">
        <v>156</v>
      </c>
      <c r="M59" s="8" t="s">
        <v>157</v>
      </c>
    </row>
    <row r="60" spans="1:13" ht="170.25" customHeight="1" x14ac:dyDescent="0.25">
      <c r="A60" s="23" t="s">
        <v>62</v>
      </c>
      <c r="B60" s="25" t="s">
        <v>143</v>
      </c>
      <c r="C60" s="4" t="s">
        <v>14</v>
      </c>
      <c r="D60" s="21">
        <f t="shared" si="9"/>
        <v>88759.8</v>
      </c>
      <c r="E60" s="21">
        <v>11979.5</v>
      </c>
      <c r="F60" s="21">
        <v>12072.5</v>
      </c>
      <c r="G60" s="21">
        <v>11906.2</v>
      </c>
      <c r="H60" s="21">
        <f>14291.7+650+800+150</f>
        <v>15891.7</v>
      </c>
      <c r="I60" s="21">
        <f>5143+6200.6+518.6</f>
        <v>11862.2</v>
      </c>
      <c r="J60" s="21">
        <f>5349.4+6449.8+539.4</f>
        <v>12338.6</v>
      </c>
      <c r="K60" s="21">
        <f>5510.1+6643.4+555.6</f>
        <v>12709.1</v>
      </c>
      <c r="L60" s="8" t="s">
        <v>158</v>
      </c>
      <c r="M60" s="8" t="s">
        <v>18</v>
      </c>
    </row>
    <row r="61" spans="1:13" ht="138" customHeight="1" x14ac:dyDescent="0.25">
      <c r="A61" s="23" t="s">
        <v>63</v>
      </c>
      <c r="B61" s="11" t="s">
        <v>142</v>
      </c>
      <c r="C61" s="4" t="s">
        <v>14</v>
      </c>
      <c r="D61" s="21">
        <f t="shared" si="9"/>
        <v>68036.100000000006</v>
      </c>
      <c r="E61" s="4">
        <v>11131.2</v>
      </c>
      <c r="F61" s="4">
        <v>11898</v>
      </c>
      <c r="G61" s="4">
        <v>8632.9</v>
      </c>
      <c r="H61" s="71">
        <f>10665-202-3</f>
        <v>10460</v>
      </c>
      <c r="I61" s="72">
        <f>129.6+8508.4</f>
        <v>8638</v>
      </c>
      <c r="J61" s="71">
        <f>129.6+8508.4</f>
        <v>8638</v>
      </c>
      <c r="K61" s="71">
        <f>129.6+8508.4</f>
        <v>8638</v>
      </c>
      <c r="L61" s="8" t="s">
        <v>159</v>
      </c>
      <c r="M61" s="8" t="s">
        <v>157</v>
      </c>
    </row>
    <row r="62" spans="1:13" ht="16.5" x14ac:dyDescent="0.25">
      <c r="A62" s="46">
        <v>1</v>
      </c>
      <c r="B62" s="46">
        <v>2</v>
      </c>
      <c r="C62" s="47">
        <v>3</v>
      </c>
      <c r="D62" s="47">
        <v>4</v>
      </c>
      <c r="E62" s="47">
        <v>5</v>
      </c>
      <c r="F62" s="47">
        <v>6</v>
      </c>
      <c r="G62" s="47">
        <v>7</v>
      </c>
      <c r="H62" s="47">
        <v>8</v>
      </c>
      <c r="I62" s="64">
        <v>9</v>
      </c>
      <c r="J62" s="47">
        <v>10</v>
      </c>
      <c r="K62" s="47">
        <v>11</v>
      </c>
      <c r="L62" s="47">
        <v>12</v>
      </c>
      <c r="M62" s="47">
        <v>13</v>
      </c>
    </row>
    <row r="63" spans="1:13" ht="253.5" customHeight="1" x14ac:dyDescent="0.25">
      <c r="A63" s="23" t="s">
        <v>64</v>
      </c>
      <c r="B63" s="26" t="s">
        <v>141</v>
      </c>
      <c r="C63" s="4" t="s">
        <v>15</v>
      </c>
      <c r="D63" s="21">
        <f t="shared" si="9"/>
        <v>3328.9</v>
      </c>
      <c r="E63" s="70">
        <v>479</v>
      </c>
      <c r="F63" s="4">
        <v>504.5</v>
      </c>
      <c r="G63" s="4">
        <v>244.2</v>
      </c>
      <c r="H63" s="70">
        <v>510</v>
      </c>
      <c r="I63" s="21">
        <v>530.4</v>
      </c>
      <c r="J63" s="4">
        <v>530.4</v>
      </c>
      <c r="K63" s="4">
        <v>530.4</v>
      </c>
      <c r="L63" s="51" t="s">
        <v>161</v>
      </c>
      <c r="M63" s="51" t="s">
        <v>160</v>
      </c>
    </row>
    <row r="64" spans="1:13" ht="134.25" customHeight="1" x14ac:dyDescent="0.25">
      <c r="A64" s="23" t="s">
        <v>65</v>
      </c>
      <c r="B64" s="24" t="s">
        <v>140</v>
      </c>
      <c r="C64" s="4" t="s">
        <v>15</v>
      </c>
      <c r="D64" s="27">
        <f t="shared" si="9"/>
        <v>111456.4</v>
      </c>
      <c r="E64" s="4">
        <v>12599</v>
      </c>
      <c r="F64" s="4">
        <v>13349.7</v>
      </c>
      <c r="G64" s="4">
        <v>10171.200000000001</v>
      </c>
      <c r="H64" s="4">
        <f>22470.5+438.3-693</f>
        <v>22215.8</v>
      </c>
      <c r="I64" s="27">
        <v>17706.900000000001</v>
      </c>
      <c r="J64" s="68">
        <v>17706.900000000001</v>
      </c>
      <c r="K64" s="4">
        <v>17706.900000000001</v>
      </c>
      <c r="L64" s="51" t="s">
        <v>162</v>
      </c>
      <c r="M64" s="51" t="s">
        <v>35</v>
      </c>
    </row>
    <row r="65" spans="1:13" ht="141" customHeight="1" x14ac:dyDescent="0.25">
      <c r="A65" s="23" t="s">
        <v>66</v>
      </c>
      <c r="B65" s="24" t="s">
        <v>139</v>
      </c>
      <c r="C65" s="4" t="s">
        <v>15</v>
      </c>
      <c r="D65" s="27">
        <f t="shared" si="9"/>
        <v>81400.799999999988</v>
      </c>
      <c r="E65" s="4">
        <v>4261.5</v>
      </c>
      <c r="F65" s="4">
        <v>9512</v>
      </c>
      <c r="G65" s="4">
        <v>14875.1</v>
      </c>
      <c r="H65" s="4">
        <f>19417.5+693</f>
        <v>20110.5</v>
      </c>
      <c r="I65" s="27">
        <f>7810+3737.3</f>
        <v>11547.3</v>
      </c>
      <c r="J65" s="4">
        <v>10547.2</v>
      </c>
      <c r="K65" s="21">
        <v>10547.2</v>
      </c>
      <c r="L65" s="51" t="s">
        <v>221</v>
      </c>
      <c r="M65" s="51" t="s">
        <v>35</v>
      </c>
    </row>
    <row r="66" spans="1:13" ht="48" customHeight="1" x14ac:dyDescent="0.25">
      <c r="A66" s="85" t="s">
        <v>67</v>
      </c>
      <c r="B66" s="118" t="s">
        <v>217</v>
      </c>
      <c r="C66" s="4" t="s">
        <v>14</v>
      </c>
      <c r="D66" s="21">
        <f t="shared" si="9"/>
        <v>0</v>
      </c>
      <c r="E66" s="21">
        <v>0</v>
      </c>
      <c r="F66" s="21">
        <v>0</v>
      </c>
      <c r="G66" s="21">
        <v>0</v>
      </c>
      <c r="H66" s="21">
        <v>0</v>
      </c>
      <c r="I66" s="21">
        <v>0</v>
      </c>
      <c r="J66" s="21">
        <v>0</v>
      </c>
      <c r="K66" s="21">
        <v>0</v>
      </c>
      <c r="L66" s="82" t="s">
        <v>163</v>
      </c>
      <c r="M66" s="82" t="s">
        <v>18</v>
      </c>
    </row>
    <row r="67" spans="1:13" ht="66" customHeight="1" x14ac:dyDescent="0.25">
      <c r="A67" s="85"/>
      <c r="B67" s="118"/>
      <c r="C67" s="4" t="s">
        <v>15</v>
      </c>
      <c r="D67" s="21">
        <f t="shared" si="9"/>
        <v>320</v>
      </c>
      <c r="E67" s="21">
        <v>0</v>
      </c>
      <c r="F67" s="21">
        <v>320</v>
      </c>
      <c r="G67" s="21">
        <v>0</v>
      </c>
      <c r="H67" s="21">
        <v>0</v>
      </c>
      <c r="I67" s="21">
        <v>0</v>
      </c>
      <c r="J67" s="21">
        <v>0</v>
      </c>
      <c r="K67" s="21">
        <v>0</v>
      </c>
      <c r="L67" s="82"/>
      <c r="M67" s="82"/>
    </row>
    <row r="68" spans="1:13" ht="129" customHeight="1" x14ac:dyDescent="0.25">
      <c r="A68" s="85"/>
      <c r="B68" s="118"/>
      <c r="C68" s="52" t="s">
        <v>16</v>
      </c>
      <c r="D68" s="21">
        <f t="shared" si="9"/>
        <v>0</v>
      </c>
      <c r="E68" s="21">
        <v>0</v>
      </c>
      <c r="F68" s="21">
        <v>0</v>
      </c>
      <c r="G68" s="21">
        <v>0</v>
      </c>
      <c r="H68" s="21">
        <v>0</v>
      </c>
      <c r="I68" s="21">
        <v>0</v>
      </c>
      <c r="J68" s="21">
        <v>0</v>
      </c>
      <c r="K68" s="21">
        <v>0</v>
      </c>
      <c r="L68" s="82"/>
      <c r="M68" s="82"/>
    </row>
    <row r="69" spans="1:13" ht="228" customHeight="1" x14ac:dyDescent="0.25">
      <c r="A69" s="23" t="s">
        <v>68</v>
      </c>
      <c r="B69" s="11" t="s">
        <v>138</v>
      </c>
      <c r="C69" s="21" t="s">
        <v>14</v>
      </c>
      <c r="D69" s="21">
        <f t="shared" si="9"/>
        <v>23178.300000000003</v>
      </c>
      <c r="E69" s="21">
        <v>1519.3</v>
      </c>
      <c r="F69" s="21">
        <v>2994.3</v>
      </c>
      <c r="G69" s="21">
        <v>5667.1</v>
      </c>
      <c r="H69" s="21">
        <v>3376.6</v>
      </c>
      <c r="I69" s="27">
        <v>3927</v>
      </c>
      <c r="J69" s="27">
        <v>2847</v>
      </c>
      <c r="K69" s="27">
        <v>2847</v>
      </c>
      <c r="L69" s="8" t="s">
        <v>164</v>
      </c>
      <c r="M69" s="8" t="s">
        <v>165</v>
      </c>
    </row>
    <row r="70" spans="1:13" ht="16.5" customHeight="1" x14ac:dyDescent="0.25">
      <c r="A70" s="76">
        <v>1</v>
      </c>
      <c r="B70" s="76">
        <v>2</v>
      </c>
      <c r="C70" s="77">
        <v>3</v>
      </c>
      <c r="D70" s="77">
        <v>4</v>
      </c>
      <c r="E70" s="77">
        <v>5</v>
      </c>
      <c r="F70" s="77">
        <v>6</v>
      </c>
      <c r="G70" s="77">
        <v>7</v>
      </c>
      <c r="H70" s="77">
        <v>8</v>
      </c>
      <c r="I70" s="77">
        <v>9</v>
      </c>
      <c r="J70" s="77">
        <v>10</v>
      </c>
      <c r="K70" s="77">
        <v>11</v>
      </c>
      <c r="L70" s="77">
        <v>12</v>
      </c>
      <c r="M70" s="77">
        <v>13</v>
      </c>
    </row>
    <row r="71" spans="1:13" ht="39" customHeight="1" x14ac:dyDescent="0.25">
      <c r="A71" s="117" t="s">
        <v>69</v>
      </c>
      <c r="B71" s="116" t="s">
        <v>137</v>
      </c>
      <c r="C71" s="37" t="s">
        <v>14</v>
      </c>
      <c r="D71" s="37">
        <f t="shared" si="9"/>
        <v>4794</v>
      </c>
      <c r="E71" s="37">
        <v>3143.7</v>
      </c>
      <c r="F71" s="37">
        <v>1650.3</v>
      </c>
      <c r="G71" s="37">
        <v>0</v>
      </c>
      <c r="H71" s="37">
        <v>0</v>
      </c>
      <c r="I71" s="37">
        <v>0</v>
      </c>
      <c r="J71" s="37">
        <v>0</v>
      </c>
      <c r="K71" s="37">
        <v>0</v>
      </c>
      <c r="L71" s="96" t="s">
        <v>166</v>
      </c>
      <c r="M71" s="96" t="s">
        <v>18</v>
      </c>
    </row>
    <row r="72" spans="1:13" ht="42.75" customHeight="1" x14ac:dyDescent="0.25">
      <c r="A72" s="117"/>
      <c r="B72" s="116"/>
      <c r="C72" s="37" t="s">
        <v>15</v>
      </c>
      <c r="D72" s="37">
        <f t="shared" si="9"/>
        <v>5297.8</v>
      </c>
      <c r="E72" s="37">
        <v>3143.8</v>
      </c>
      <c r="F72" s="37">
        <v>1840.5</v>
      </c>
      <c r="G72" s="75">
        <v>133</v>
      </c>
      <c r="H72" s="37">
        <v>0</v>
      </c>
      <c r="I72" s="75">
        <f>1490-1309.5</f>
        <v>180.5</v>
      </c>
      <c r="J72" s="37">
        <v>0</v>
      </c>
      <c r="K72" s="37">
        <v>0</v>
      </c>
      <c r="L72" s="97"/>
      <c r="M72" s="96"/>
    </row>
    <row r="73" spans="1:13" ht="106.5" customHeight="1" x14ac:dyDescent="0.25">
      <c r="A73" s="117"/>
      <c r="B73" s="116"/>
      <c r="C73" s="61" t="s">
        <v>16</v>
      </c>
      <c r="D73" s="37">
        <f t="shared" si="9"/>
        <v>4794.2</v>
      </c>
      <c r="E73" s="37">
        <v>3143.7</v>
      </c>
      <c r="F73" s="37">
        <v>1650.5</v>
      </c>
      <c r="G73" s="37">
        <v>0</v>
      </c>
      <c r="H73" s="37">
        <v>0</v>
      </c>
      <c r="I73" s="37">
        <v>0</v>
      </c>
      <c r="J73" s="37">
        <v>0</v>
      </c>
      <c r="K73" s="37">
        <v>0</v>
      </c>
      <c r="L73" s="97"/>
      <c r="M73" s="96"/>
    </row>
    <row r="74" spans="1:13" ht="46.5" customHeight="1" x14ac:dyDescent="0.25">
      <c r="A74" s="117" t="s">
        <v>70</v>
      </c>
      <c r="B74" s="116" t="s">
        <v>136</v>
      </c>
      <c r="C74" s="37" t="s">
        <v>14</v>
      </c>
      <c r="D74" s="75">
        <f t="shared" si="9"/>
        <v>4018</v>
      </c>
      <c r="E74" s="37">
        <v>0</v>
      </c>
      <c r="F74" s="37">
        <v>0</v>
      </c>
      <c r="G74" s="37">
        <v>0</v>
      </c>
      <c r="H74" s="37">
        <v>0</v>
      </c>
      <c r="I74" s="75">
        <v>4018</v>
      </c>
      <c r="J74" s="37">
        <v>0</v>
      </c>
      <c r="K74" s="37">
        <v>0</v>
      </c>
      <c r="L74" s="96" t="s">
        <v>167</v>
      </c>
      <c r="M74" s="96" t="s">
        <v>18</v>
      </c>
    </row>
    <row r="75" spans="1:13" ht="37.5" customHeight="1" x14ac:dyDescent="0.25">
      <c r="A75" s="117"/>
      <c r="B75" s="116"/>
      <c r="C75" s="37" t="s">
        <v>15</v>
      </c>
      <c r="D75" s="37">
        <f t="shared" si="9"/>
        <v>2978</v>
      </c>
      <c r="E75" s="37">
        <v>0</v>
      </c>
      <c r="F75" s="37">
        <v>0</v>
      </c>
      <c r="G75" s="37">
        <v>0</v>
      </c>
      <c r="H75" s="37">
        <v>0</v>
      </c>
      <c r="I75" s="37">
        <f>I76+625.9+1309.5+596.1</f>
        <v>2978</v>
      </c>
      <c r="J75" s="37">
        <v>0</v>
      </c>
      <c r="K75" s="37">
        <v>0</v>
      </c>
      <c r="L75" s="96"/>
      <c r="M75" s="96"/>
    </row>
    <row r="76" spans="1:13" ht="99" customHeight="1" x14ac:dyDescent="0.25">
      <c r="A76" s="117"/>
      <c r="B76" s="116"/>
      <c r="C76" s="61" t="s">
        <v>16</v>
      </c>
      <c r="D76" s="37">
        <f t="shared" si="9"/>
        <v>446.5</v>
      </c>
      <c r="E76" s="37">
        <v>0</v>
      </c>
      <c r="F76" s="37">
        <v>0</v>
      </c>
      <c r="G76" s="37">
        <v>0</v>
      </c>
      <c r="H76" s="37">
        <v>0</v>
      </c>
      <c r="I76" s="37">
        <v>446.5</v>
      </c>
      <c r="J76" s="37">
        <v>0</v>
      </c>
      <c r="K76" s="37">
        <v>0</v>
      </c>
      <c r="L76" s="96"/>
      <c r="M76" s="96"/>
    </row>
    <row r="77" spans="1:13" ht="154.5" customHeight="1" x14ac:dyDescent="0.25">
      <c r="A77" s="78" t="s">
        <v>71</v>
      </c>
      <c r="B77" s="74" t="s">
        <v>135</v>
      </c>
      <c r="C77" s="37" t="s">
        <v>15</v>
      </c>
      <c r="D77" s="37">
        <f t="shared" si="9"/>
        <v>3904.3999999999996</v>
      </c>
      <c r="E77" s="37">
        <v>2756.1</v>
      </c>
      <c r="F77" s="37">
        <v>1148.3</v>
      </c>
      <c r="G77" s="37">
        <v>0</v>
      </c>
      <c r="H77" s="37">
        <v>0</v>
      </c>
      <c r="I77" s="37">
        <v>0</v>
      </c>
      <c r="J77" s="37">
        <v>0</v>
      </c>
      <c r="K77" s="37">
        <v>0</v>
      </c>
      <c r="L77" s="79" t="s">
        <v>168</v>
      </c>
      <c r="M77" s="79" t="s">
        <v>35</v>
      </c>
    </row>
    <row r="78" spans="1:13" ht="207" customHeight="1" x14ac:dyDescent="0.25">
      <c r="A78" s="78" t="s">
        <v>72</v>
      </c>
      <c r="B78" s="74" t="s">
        <v>134</v>
      </c>
      <c r="C78" s="37" t="s">
        <v>15</v>
      </c>
      <c r="D78" s="37">
        <f t="shared" si="9"/>
        <v>8179.2</v>
      </c>
      <c r="E78" s="37">
        <v>0</v>
      </c>
      <c r="F78" s="37">
        <v>0</v>
      </c>
      <c r="G78" s="37">
        <v>1575.9</v>
      </c>
      <c r="H78" s="37">
        <v>1613.8</v>
      </c>
      <c r="I78" s="37">
        <f>100+1486.2+75+5.4+0.5</f>
        <v>1667.1000000000001</v>
      </c>
      <c r="J78" s="37">
        <f>75+1486.2+100</f>
        <v>1661.2</v>
      </c>
      <c r="K78" s="37">
        <f>75+1486.2+100</f>
        <v>1661.2</v>
      </c>
      <c r="L78" s="79" t="s">
        <v>222</v>
      </c>
      <c r="M78" s="79" t="s">
        <v>35</v>
      </c>
    </row>
    <row r="79" spans="1:13" ht="117.75" customHeight="1" x14ac:dyDescent="0.25">
      <c r="A79" s="78" t="s">
        <v>73</v>
      </c>
      <c r="B79" s="74" t="s">
        <v>133</v>
      </c>
      <c r="C79" s="37" t="s">
        <v>15</v>
      </c>
      <c r="D79" s="37">
        <f t="shared" si="9"/>
        <v>20.9</v>
      </c>
      <c r="E79" s="37">
        <v>20.9</v>
      </c>
      <c r="F79" s="37">
        <v>0</v>
      </c>
      <c r="G79" s="37">
        <v>0</v>
      </c>
      <c r="H79" s="37">
        <v>0</v>
      </c>
      <c r="I79" s="37">
        <v>0</v>
      </c>
      <c r="J79" s="37">
        <v>0</v>
      </c>
      <c r="K79" s="37">
        <v>0</v>
      </c>
      <c r="L79" s="79" t="s">
        <v>169</v>
      </c>
      <c r="M79" s="79" t="s">
        <v>35</v>
      </c>
    </row>
    <row r="80" spans="1:13" ht="157.5" customHeight="1" x14ac:dyDescent="0.25">
      <c r="A80" s="78" t="s">
        <v>74</v>
      </c>
      <c r="B80" s="74" t="s">
        <v>132</v>
      </c>
      <c r="C80" s="37" t="s">
        <v>14</v>
      </c>
      <c r="D80" s="37">
        <f t="shared" si="9"/>
        <v>12585.199999999999</v>
      </c>
      <c r="E80" s="37">
        <v>2800</v>
      </c>
      <c r="F80" s="37">
        <v>2900</v>
      </c>
      <c r="G80" s="37">
        <v>2361.5</v>
      </c>
      <c r="H80" s="37">
        <f>1219.3-300</f>
        <v>919.3</v>
      </c>
      <c r="I80" s="37">
        <v>1190.5</v>
      </c>
      <c r="J80" s="37">
        <v>1193.8</v>
      </c>
      <c r="K80" s="37">
        <v>1220.0999999999999</v>
      </c>
      <c r="L80" s="79" t="s">
        <v>170</v>
      </c>
      <c r="M80" s="79" t="s">
        <v>171</v>
      </c>
    </row>
    <row r="81" spans="1:14" ht="15.75" customHeight="1" x14ac:dyDescent="0.25">
      <c r="A81" s="77">
        <v>1</v>
      </c>
      <c r="B81" s="77">
        <v>2</v>
      </c>
      <c r="C81" s="77">
        <v>3</v>
      </c>
      <c r="D81" s="77">
        <v>4</v>
      </c>
      <c r="E81" s="77">
        <v>5</v>
      </c>
      <c r="F81" s="77">
        <v>6</v>
      </c>
      <c r="G81" s="77">
        <v>7</v>
      </c>
      <c r="H81" s="77">
        <v>8</v>
      </c>
      <c r="I81" s="77">
        <v>9</v>
      </c>
      <c r="J81" s="77">
        <v>10</v>
      </c>
      <c r="K81" s="77">
        <v>11</v>
      </c>
      <c r="L81" s="77">
        <v>12</v>
      </c>
      <c r="M81" s="77">
        <v>13</v>
      </c>
    </row>
    <row r="82" spans="1:14" ht="129" customHeight="1" x14ac:dyDescent="0.25">
      <c r="A82" s="78" t="s">
        <v>75</v>
      </c>
      <c r="B82" s="80" t="s">
        <v>131</v>
      </c>
      <c r="C82" s="37" t="s">
        <v>15</v>
      </c>
      <c r="D82" s="37">
        <f t="shared" si="9"/>
        <v>0</v>
      </c>
      <c r="E82" s="37">
        <v>0</v>
      </c>
      <c r="F82" s="37">
        <v>0</v>
      </c>
      <c r="G82" s="37">
        <v>0</v>
      </c>
      <c r="H82" s="37">
        <v>0</v>
      </c>
      <c r="I82" s="37">
        <v>0</v>
      </c>
      <c r="J82" s="37">
        <v>0</v>
      </c>
      <c r="K82" s="37">
        <v>0</v>
      </c>
      <c r="L82" s="79" t="s">
        <v>172</v>
      </c>
      <c r="M82" s="79" t="s">
        <v>35</v>
      </c>
    </row>
    <row r="83" spans="1:14" ht="131.25" customHeight="1" x14ac:dyDescent="0.25">
      <c r="A83" s="78" t="s">
        <v>76</v>
      </c>
      <c r="B83" s="80" t="s">
        <v>130</v>
      </c>
      <c r="C83" s="37" t="s">
        <v>15</v>
      </c>
      <c r="D83" s="75">
        <f t="shared" si="9"/>
        <v>50041.700000000004</v>
      </c>
      <c r="E83" s="37">
        <v>2371.6999999999998</v>
      </c>
      <c r="F83" s="37">
        <v>2414.4</v>
      </c>
      <c r="G83" s="37">
        <v>6070.5</v>
      </c>
      <c r="H83" s="37">
        <f>10475+160-600+1279.1+685.8</f>
        <v>11999.9</v>
      </c>
      <c r="I83" s="37">
        <f>6084.2+12264+6191.2+2071.7-596.1+685.8+484.4</f>
        <v>27185.200000000004</v>
      </c>
      <c r="J83" s="37">
        <v>0</v>
      </c>
      <c r="K83" s="37">
        <v>0</v>
      </c>
      <c r="L83" s="79" t="s">
        <v>173</v>
      </c>
      <c r="M83" s="79" t="s">
        <v>35</v>
      </c>
    </row>
    <row r="84" spans="1:14" ht="132" customHeight="1" x14ac:dyDescent="0.25">
      <c r="A84" s="23" t="s">
        <v>77</v>
      </c>
      <c r="B84" s="18" t="s">
        <v>129</v>
      </c>
      <c r="C84" s="4" t="s">
        <v>15</v>
      </c>
      <c r="D84" s="21">
        <f t="shared" si="9"/>
        <v>4938.3999999999996</v>
      </c>
      <c r="E84" s="27">
        <v>1812</v>
      </c>
      <c r="F84" s="70">
        <v>1997</v>
      </c>
      <c r="G84" s="27">
        <v>65</v>
      </c>
      <c r="H84" s="37">
        <f>623.4+726.8-685.8+400</f>
        <v>1064.3999999999999</v>
      </c>
      <c r="I84" s="21">
        <v>0</v>
      </c>
      <c r="J84" s="21">
        <v>0</v>
      </c>
      <c r="K84" s="21">
        <v>0</v>
      </c>
      <c r="L84" s="8" t="s">
        <v>174</v>
      </c>
      <c r="M84" s="8" t="s">
        <v>35</v>
      </c>
    </row>
    <row r="85" spans="1:14" ht="127.5" customHeight="1" x14ac:dyDescent="0.25">
      <c r="A85" s="23" t="s">
        <v>78</v>
      </c>
      <c r="B85" s="24" t="s">
        <v>128</v>
      </c>
      <c r="C85" s="4" t="s">
        <v>15</v>
      </c>
      <c r="D85" s="21">
        <f t="shared" si="9"/>
        <v>0</v>
      </c>
      <c r="E85" s="21">
        <v>0</v>
      </c>
      <c r="F85" s="4">
        <v>0</v>
      </c>
      <c r="G85" s="21">
        <v>0</v>
      </c>
      <c r="H85" s="21">
        <v>0</v>
      </c>
      <c r="I85" s="21">
        <v>0</v>
      </c>
      <c r="J85" s="21">
        <v>0</v>
      </c>
      <c r="K85" s="21">
        <v>0</v>
      </c>
      <c r="L85" s="8" t="s">
        <v>172</v>
      </c>
      <c r="M85" s="8" t="s">
        <v>35</v>
      </c>
    </row>
    <row r="86" spans="1:14" ht="108.75" customHeight="1" x14ac:dyDescent="0.25">
      <c r="A86" s="23" t="s">
        <v>79</v>
      </c>
      <c r="B86" s="24" t="s">
        <v>127</v>
      </c>
      <c r="C86" s="4" t="s">
        <v>14</v>
      </c>
      <c r="D86" s="27">
        <f t="shared" si="9"/>
        <v>51015.5</v>
      </c>
      <c r="E86" s="27">
        <v>4300</v>
      </c>
      <c r="F86" s="70">
        <v>4310</v>
      </c>
      <c r="G86" s="27">
        <v>200</v>
      </c>
      <c r="H86" s="27">
        <v>10500</v>
      </c>
      <c r="I86" s="21">
        <v>31705.5</v>
      </c>
      <c r="J86" s="21">
        <v>0</v>
      </c>
      <c r="K86" s="21">
        <v>0</v>
      </c>
      <c r="L86" s="8" t="s">
        <v>175</v>
      </c>
      <c r="M86" s="8" t="s">
        <v>176</v>
      </c>
      <c r="N86" s="2"/>
    </row>
    <row r="87" spans="1:14" ht="129" customHeight="1" x14ac:dyDescent="0.25">
      <c r="A87" s="23" t="s">
        <v>80</v>
      </c>
      <c r="B87" s="24" t="s">
        <v>126</v>
      </c>
      <c r="C87" s="4" t="s">
        <v>15</v>
      </c>
      <c r="D87" s="21">
        <f t="shared" si="9"/>
        <v>68451.600000000006</v>
      </c>
      <c r="E87" s="21">
        <v>6131.5</v>
      </c>
      <c r="F87" s="4">
        <v>1236.5</v>
      </c>
      <c r="G87" s="21">
        <v>3843.7</v>
      </c>
      <c r="H87" s="56">
        <f>17364.1+195+343.6+50+145+70+562.9+95+115+306.5-1279.1+2873.4+100-744.3-829.1+154.8+197+196.5</f>
        <v>19916.300000000003</v>
      </c>
      <c r="I87" s="21">
        <f>10364+10015.8+14144.3+70+70+978.4+192+290.6+252+80.5+275.5+60.4+1014.5-484.4</f>
        <v>37323.599999999999</v>
      </c>
      <c r="J87" s="21">
        <v>0</v>
      </c>
      <c r="K87" s="21">
        <v>0</v>
      </c>
      <c r="L87" s="8" t="s">
        <v>223</v>
      </c>
      <c r="M87" s="8" t="s">
        <v>35</v>
      </c>
    </row>
    <row r="88" spans="1:14" ht="120.75" customHeight="1" x14ac:dyDescent="0.25">
      <c r="A88" s="23" t="s">
        <v>81</v>
      </c>
      <c r="B88" s="24" t="s">
        <v>125</v>
      </c>
      <c r="C88" s="4" t="s">
        <v>15</v>
      </c>
      <c r="D88" s="21">
        <f t="shared" si="9"/>
        <v>3916.1</v>
      </c>
      <c r="E88" s="21">
        <v>0</v>
      </c>
      <c r="F88" s="4">
        <v>0</v>
      </c>
      <c r="G88" s="21">
        <v>0</v>
      </c>
      <c r="H88" s="27">
        <v>900</v>
      </c>
      <c r="I88" s="21">
        <f>1000+16.1</f>
        <v>1016.1</v>
      </c>
      <c r="J88" s="27">
        <v>1000</v>
      </c>
      <c r="K88" s="27">
        <v>1000</v>
      </c>
      <c r="L88" s="8" t="s">
        <v>219</v>
      </c>
      <c r="M88" s="8" t="s">
        <v>35</v>
      </c>
    </row>
    <row r="89" spans="1:14" ht="125.25" customHeight="1" x14ac:dyDescent="0.25">
      <c r="A89" s="23" t="s">
        <v>82</v>
      </c>
      <c r="B89" s="24" t="s">
        <v>124</v>
      </c>
      <c r="C89" s="4" t="s">
        <v>15</v>
      </c>
      <c r="D89" s="21">
        <f t="shared" si="9"/>
        <v>0</v>
      </c>
      <c r="E89" s="21">
        <v>0</v>
      </c>
      <c r="F89" s="4">
        <v>0</v>
      </c>
      <c r="G89" s="21">
        <v>0</v>
      </c>
      <c r="H89" s="21">
        <v>0</v>
      </c>
      <c r="I89" s="21">
        <v>0</v>
      </c>
      <c r="J89" s="21">
        <v>0</v>
      </c>
      <c r="K89" s="21">
        <v>0</v>
      </c>
      <c r="L89" s="8" t="s">
        <v>162</v>
      </c>
      <c r="M89" s="8" t="s">
        <v>35</v>
      </c>
    </row>
    <row r="90" spans="1:14" ht="16.5" customHeight="1" x14ac:dyDescent="0.25">
      <c r="A90" s="46">
        <v>1</v>
      </c>
      <c r="B90" s="46">
        <v>2</v>
      </c>
      <c r="C90" s="47">
        <v>3</v>
      </c>
      <c r="D90" s="47">
        <v>4</v>
      </c>
      <c r="E90" s="47">
        <v>5</v>
      </c>
      <c r="F90" s="47">
        <v>6</v>
      </c>
      <c r="G90" s="47">
        <v>7</v>
      </c>
      <c r="H90" s="47">
        <v>8</v>
      </c>
      <c r="I90" s="64">
        <v>9</v>
      </c>
      <c r="J90" s="47">
        <v>10</v>
      </c>
      <c r="K90" s="47">
        <v>11</v>
      </c>
      <c r="L90" s="47">
        <v>12</v>
      </c>
      <c r="M90" s="47">
        <v>13</v>
      </c>
    </row>
    <row r="91" spans="1:14" ht="45" customHeight="1" x14ac:dyDescent="0.25">
      <c r="A91" s="85" t="s">
        <v>83</v>
      </c>
      <c r="B91" s="101" t="s">
        <v>123</v>
      </c>
      <c r="C91" s="4" t="s">
        <v>14</v>
      </c>
      <c r="D91" s="21">
        <f t="shared" si="9"/>
        <v>47236.1</v>
      </c>
      <c r="E91" s="21">
        <v>29236.1</v>
      </c>
      <c r="F91" s="4">
        <v>0</v>
      </c>
      <c r="G91" s="21">
        <v>0</v>
      </c>
      <c r="H91" s="21">
        <v>0</v>
      </c>
      <c r="I91" s="27">
        <v>18000</v>
      </c>
      <c r="J91" s="21">
        <v>0</v>
      </c>
      <c r="K91" s="21">
        <v>0</v>
      </c>
      <c r="L91" s="82" t="s">
        <v>177</v>
      </c>
      <c r="M91" s="82" t="s">
        <v>178</v>
      </c>
    </row>
    <row r="92" spans="1:14" ht="48.75" customHeight="1" x14ac:dyDescent="0.25">
      <c r="A92" s="85"/>
      <c r="B92" s="101"/>
      <c r="C92" s="4" t="s">
        <v>15</v>
      </c>
      <c r="D92" s="21">
        <f t="shared" si="9"/>
        <v>13538.8</v>
      </c>
      <c r="E92" s="21">
        <v>1538.8</v>
      </c>
      <c r="F92" s="4">
        <v>0</v>
      </c>
      <c r="G92" s="4">
        <v>0</v>
      </c>
      <c r="H92" s="21">
        <v>0</v>
      </c>
      <c r="I92" s="27">
        <v>12000</v>
      </c>
      <c r="J92" s="21">
        <v>0</v>
      </c>
      <c r="K92" s="4">
        <v>0</v>
      </c>
      <c r="L92" s="82"/>
      <c r="M92" s="82"/>
    </row>
    <row r="93" spans="1:14" ht="96" customHeight="1" x14ac:dyDescent="0.25">
      <c r="A93" s="85"/>
      <c r="B93" s="101"/>
      <c r="C93" s="20" t="s">
        <v>16</v>
      </c>
      <c r="D93" s="21">
        <f t="shared" si="9"/>
        <v>13538.8</v>
      </c>
      <c r="E93" s="21">
        <v>1538.8</v>
      </c>
      <c r="F93" s="4">
        <v>0</v>
      </c>
      <c r="G93" s="4">
        <v>0</v>
      </c>
      <c r="H93" s="4">
        <v>0</v>
      </c>
      <c r="I93" s="27">
        <v>12000</v>
      </c>
      <c r="J93" s="4">
        <v>0</v>
      </c>
      <c r="K93" s="4">
        <v>0</v>
      </c>
      <c r="L93" s="82"/>
      <c r="M93" s="82"/>
    </row>
    <row r="94" spans="1:14" ht="44.25" customHeight="1" x14ac:dyDescent="0.25">
      <c r="A94" s="85" t="s">
        <v>84</v>
      </c>
      <c r="B94" s="101" t="s">
        <v>122</v>
      </c>
      <c r="C94" s="4" t="s">
        <v>14</v>
      </c>
      <c r="D94" s="21">
        <f t="shared" si="9"/>
        <v>4105.8999999999996</v>
      </c>
      <c r="E94" s="21">
        <v>0</v>
      </c>
      <c r="F94" s="21">
        <v>4105.8999999999996</v>
      </c>
      <c r="G94" s="21">
        <v>0</v>
      </c>
      <c r="H94" s="21">
        <v>0</v>
      </c>
      <c r="I94" s="21">
        <v>0</v>
      </c>
      <c r="J94" s="21">
        <v>0</v>
      </c>
      <c r="K94" s="21">
        <v>0</v>
      </c>
      <c r="L94" s="82" t="s">
        <v>179</v>
      </c>
      <c r="M94" s="82" t="s">
        <v>18</v>
      </c>
    </row>
    <row r="95" spans="1:14" ht="45.75" customHeight="1" x14ac:dyDescent="0.25">
      <c r="A95" s="85"/>
      <c r="B95" s="101"/>
      <c r="C95" s="4" t="s">
        <v>15</v>
      </c>
      <c r="D95" s="21">
        <f t="shared" si="9"/>
        <v>216.1</v>
      </c>
      <c r="E95" s="21">
        <v>0</v>
      </c>
      <c r="F95" s="21">
        <v>216.1</v>
      </c>
      <c r="G95" s="21">
        <v>0</v>
      </c>
      <c r="H95" s="21">
        <v>0</v>
      </c>
      <c r="I95" s="21">
        <v>0</v>
      </c>
      <c r="J95" s="21">
        <v>0</v>
      </c>
      <c r="K95" s="4">
        <v>0</v>
      </c>
      <c r="L95" s="82"/>
      <c r="M95" s="82"/>
    </row>
    <row r="96" spans="1:14" ht="75.75" customHeight="1" x14ac:dyDescent="0.25">
      <c r="A96" s="85"/>
      <c r="B96" s="101"/>
      <c r="C96" s="20" t="s">
        <v>16</v>
      </c>
      <c r="D96" s="21">
        <f t="shared" si="9"/>
        <v>216.1</v>
      </c>
      <c r="E96" s="21">
        <v>0</v>
      </c>
      <c r="F96" s="21">
        <v>216.1</v>
      </c>
      <c r="G96" s="4">
        <v>0</v>
      </c>
      <c r="H96" s="4">
        <v>0</v>
      </c>
      <c r="I96" s="21">
        <v>0</v>
      </c>
      <c r="J96" s="4">
        <v>0</v>
      </c>
      <c r="K96" s="4">
        <v>0</v>
      </c>
      <c r="L96" s="82"/>
      <c r="M96" s="82"/>
    </row>
    <row r="97" spans="1:13" ht="63" customHeight="1" x14ac:dyDescent="0.25">
      <c r="A97" s="85" t="s">
        <v>85</v>
      </c>
      <c r="B97" s="101" t="s">
        <v>209</v>
      </c>
      <c r="C97" s="4" t="s">
        <v>14</v>
      </c>
      <c r="D97" s="27">
        <f t="shared" si="9"/>
        <v>16951</v>
      </c>
      <c r="E97" s="21">
        <v>0</v>
      </c>
      <c r="F97" s="27">
        <v>16951</v>
      </c>
      <c r="G97" s="4">
        <v>0</v>
      </c>
      <c r="H97" s="4">
        <v>0</v>
      </c>
      <c r="I97" s="21">
        <v>0</v>
      </c>
      <c r="J97" s="4">
        <v>0</v>
      </c>
      <c r="K97" s="4">
        <v>0</v>
      </c>
      <c r="L97" s="82" t="s">
        <v>180</v>
      </c>
      <c r="M97" s="82" t="s">
        <v>18</v>
      </c>
    </row>
    <row r="98" spans="1:13" ht="59.25" customHeight="1" x14ac:dyDescent="0.25">
      <c r="A98" s="85"/>
      <c r="B98" s="102"/>
      <c r="C98" s="4" t="s">
        <v>15</v>
      </c>
      <c r="D98" s="21">
        <f t="shared" si="9"/>
        <v>2903.2999999999997</v>
      </c>
      <c r="E98" s="21">
        <v>0</v>
      </c>
      <c r="F98" s="21">
        <v>2687.2</v>
      </c>
      <c r="G98" s="4">
        <v>216.1</v>
      </c>
      <c r="H98" s="4">
        <v>0</v>
      </c>
      <c r="I98" s="21">
        <v>0</v>
      </c>
      <c r="J98" s="4">
        <v>0</v>
      </c>
      <c r="K98" s="4">
        <v>0</v>
      </c>
      <c r="L98" s="82"/>
      <c r="M98" s="82"/>
    </row>
    <row r="99" spans="1:13" ht="84" customHeight="1" x14ac:dyDescent="0.25">
      <c r="A99" s="85"/>
      <c r="B99" s="102"/>
      <c r="C99" s="20" t="s">
        <v>16</v>
      </c>
      <c r="D99" s="21">
        <f t="shared" si="9"/>
        <v>1883.5</v>
      </c>
      <c r="E99" s="21">
        <v>0</v>
      </c>
      <c r="F99" s="21">
        <v>1883.5</v>
      </c>
      <c r="G99" s="4">
        <v>0</v>
      </c>
      <c r="H99" s="4">
        <v>0</v>
      </c>
      <c r="I99" s="21">
        <v>0</v>
      </c>
      <c r="J99" s="4">
        <v>0</v>
      </c>
      <c r="K99" s="4">
        <v>0</v>
      </c>
      <c r="L99" s="82"/>
      <c r="M99" s="82"/>
    </row>
    <row r="100" spans="1:13" ht="53.25" customHeight="1" x14ac:dyDescent="0.25">
      <c r="A100" s="85" t="s">
        <v>86</v>
      </c>
      <c r="B100" s="101" t="s">
        <v>120</v>
      </c>
      <c r="C100" s="4" t="s">
        <v>14</v>
      </c>
      <c r="D100" s="21">
        <f t="shared" si="9"/>
        <v>54739.199999999997</v>
      </c>
      <c r="E100" s="21">
        <v>0</v>
      </c>
      <c r="F100" s="21">
        <v>0</v>
      </c>
      <c r="G100" s="4">
        <v>16347.5</v>
      </c>
      <c r="H100" s="4">
        <v>26865.1</v>
      </c>
      <c r="I100" s="21">
        <v>0</v>
      </c>
      <c r="J100" s="4">
        <v>0</v>
      </c>
      <c r="K100" s="4">
        <v>11526.6</v>
      </c>
      <c r="L100" s="82" t="s">
        <v>181</v>
      </c>
      <c r="M100" s="82" t="s">
        <v>18</v>
      </c>
    </row>
    <row r="101" spans="1:13" ht="50.25" customHeight="1" x14ac:dyDescent="0.25">
      <c r="A101" s="85"/>
      <c r="B101" s="102"/>
      <c r="C101" s="4" t="s">
        <v>15</v>
      </c>
      <c r="D101" s="21">
        <f t="shared" si="9"/>
        <v>8970.7000000000007</v>
      </c>
      <c r="E101" s="21">
        <v>0</v>
      </c>
      <c r="F101" s="21">
        <v>0</v>
      </c>
      <c r="G101" s="4">
        <v>3188.7</v>
      </c>
      <c r="H101" s="21">
        <f>7051.4+560.3-3600.2-170-93.7</f>
        <v>3747.8</v>
      </c>
      <c r="I101" s="21">
        <v>0</v>
      </c>
      <c r="J101" s="4">
        <v>0</v>
      </c>
      <c r="K101" s="4">
        <v>2034.2</v>
      </c>
      <c r="L101" s="82"/>
      <c r="M101" s="82"/>
    </row>
    <row r="102" spans="1:13" ht="105.75" customHeight="1" x14ac:dyDescent="0.25">
      <c r="A102" s="85"/>
      <c r="B102" s="102"/>
      <c r="C102" s="20" t="s">
        <v>16</v>
      </c>
      <c r="D102" s="21">
        <f t="shared" si="9"/>
        <v>6897.5</v>
      </c>
      <c r="E102" s="21">
        <v>0</v>
      </c>
      <c r="F102" s="21">
        <v>0</v>
      </c>
      <c r="G102" s="4">
        <v>1877.2</v>
      </c>
      <c r="H102" s="21">
        <f>2986.1</f>
        <v>2986.1</v>
      </c>
      <c r="I102" s="21">
        <v>0</v>
      </c>
      <c r="J102" s="4">
        <v>0</v>
      </c>
      <c r="K102" s="4">
        <v>2034.2</v>
      </c>
      <c r="L102" s="82"/>
      <c r="M102" s="82"/>
    </row>
    <row r="103" spans="1:13" ht="56.25" customHeight="1" x14ac:dyDescent="0.25">
      <c r="A103" s="85" t="s">
        <v>87</v>
      </c>
      <c r="B103" s="101" t="s">
        <v>121</v>
      </c>
      <c r="C103" s="4" t="s">
        <v>14</v>
      </c>
      <c r="D103" s="21">
        <f t="shared" si="9"/>
        <v>3202.4</v>
      </c>
      <c r="E103" s="21">
        <v>0</v>
      </c>
      <c r="F103" s="21">
        <v>3202.4</v>
      </c>
      <c r="G103" s="4">
        <v>0</v>
      </c>
      <c r="H103" s="4">
        <v>0</v>
      </c>
      <c r="I103" s="21">
        <v>0</v>
      </c>
      <c r="J103" s="4">
        <v>0</v>
      </c>
      <c r="K103" s="4">
        <v>0</v>
      </c>
      <c r="L103" s="82" t="s">
        <v>182</v>
      </c>
      <c r="M103" s="82" t="s">
        <v>18</v>
      </c>
    </row>
    <row r="104" spans="1:13" ht="59.25" customHeight="1" x14ac:dyDescent="0.25">
      <c r="A104" s="85"/>
      <c r="B104" s="101"/>
      <c r="C104" s="4" t="s">
        <v>15</v>
      </c>
      <c r="D104" s="21">
        <f t="shared" si="9"/>
        <v>168.6</v>
      </c>
      <c r="E104" s="21">
        <v>0</v>
      </c>
      <c r="F104" s="21">
        <v>168.6</v>
      </c>
      <c r="G104" s="4">
        <v>0</v>
      </c>
      <c r="H104" s="4">
        <v>0</v>
      </c>
      <c r="I104" s="21">
        <v>0</v>
      </c>
      <c r="J104" s="4">
        <v>0</v>
      </c>
      <c r="K104" s="4">
        <v>0</v>
      </c>
      <c r="L104" s="83"/>
      <c r="M104" s="82"/>
    </row>
    <row r="105" spans="1:13" ht="115.5" customHeight="1" x14ac:dyDescent="0.25">
      <c r="A105" s="85"/>
      <c r="B105" s="101"/>
      <c r="C105" s="8" t="s">
        <v>16</v>
      </c>
      <c r="D105" s="21">
        <f t="shared" si="9"/>
        <v>168.6</v>
      </c>
      <c r="E105" s="4">
        <v>0</v>
      </c>
      <c r="F105" s="21">
        <v>168.6</v>
      </c>
      <c r="G105" s="4">
        <v>0</v>
      </c>
      <c r="H105" s="4">
        <v>0</v>
      </c>
      <c r="I105" s="21">
        <v>0</v>
      </c>
      <c r="J105" s="4">
        <v>0</v>
      </c>
      <c r="K105" s="4">
        <v>0</v>
      </c>
      <c r="L105" s="83"/>
      <c r="M105" s="82"/>
    </row>
    <row r="106" spans="1:13" ht="16.5" customHeight="1" x14ac:dyDescent="0.25">
      <c r="A106" s="46">
        <v>1</v>
      </c>
      <c r="B106" s="46">
        <v>2</v>
      </c>
      <c r="C106" s="47">
        <v>3</v>
      </c>
      <c r="D106" s="47">
        <v>4</v>
      </c>
      <c r="E106" s="47">
        <v>5</v>
      </c>
      <c r="F106" s="47">
        <v>6</v>
      </c>
      <c r="G106" s="47">
        <v>7</v>
      </c>
      <c r="H106" s="47">
        <v>8</v>
      </c>
      <c r="I106" s="64">
        <v>9</v>
      </c>
      <c r="J106" s="47">
        <v>10</v>
      </c>
      <c r="K106" s="47">
        <v>11</v>
      </c>
      <c r="L106" s="47">
        <v>12</v>
      </c>
      <c r="M106" s="47">
        <v>13</v>
      </c>
    </row>
    <row r="107" spans="1:13" ht="55.5" customHeight="1" x14ac:dyDescent="0.25">
      <c r="A107" s="85" t="s">
        <v>88</v>
      </c>
      <c r="B107" s="101" t="s">
        <v>119</v>
      </c>
      <c r="C107" s="4" t="s">
        <v>14</v>
      </c>
      <c r="D107" s="21">
        <f t="shared" si="9"/>
        <v>1117.0999999999999</v>
      </c>
      <c r="E107" s="4">
        <v>0</v>
      </c>
      <c r="F107" s="21">
        <v>0</v>
      </c>
      <c r="G107" s="4">
        <v>1117.0999999999999</v>
      </c>
      <c r="H107" s="4">
        <v>0</v>
      </c>
      <c r="I107" s="21">
        <v>0</v>
      </c>
      <c r="J107" s="4">
        <v>0</v>
      </c>
      <c r="K107" s="4">
        <v>0</v>
      </c>
      <c r="L107" s="82" t="s">
        <v>183</v>
      </c>
      <c r="M107" s="82" t="s">
        <v>18</v>
      </c>
    </row>
    <row r="108" spans="1:13" ht="60" customHeight="1" x14ac:dyDescent="0.25">
      <c r="A108" s="85"/>
      <c r="B108" s="102"/>
      <c r="C108" s="4" t="s">
        <v>15</v>
      </c>
      <c r="D108" s="21">
        <f t="shared" si="9"/>
        <v>58.8</v>
      </c>
      <c r="E108" s="4">
        <v>0</v>
      </c>
      <c r="F108" s="21">
        <v>0</v>
      </c>
      <c r="G108" s="4">
        <v>58.8</v>
      </c>
      <c r="H108" s="4">
        <v>0</v>
      </c>
      <c r="I108" s="21">
        <v>0</v>
      </c>
      <c r="J108" s="4">
        <v>0</v>
      </c>
      <c r="K108" s="4">
        <v>0</v>
      </c>
      <c r="L108" s="83"/>
      <c r="M108" s="82"/>
    </row>
    <row r="109" spans="1:13" ht="123.75" customHeight="1" x14ac:dyDescent="0.25">
      <c r="A109" s="85"/>
      <c r="B109" s="102"/>
      <c r="C109" s="8" t="s">
        <v>16</v>
      </c>
      <c r="D109" s="21">
        <f t="shared" si="9"/>
        <v>58.8</v>
      </c>
      <c r="E109" s="4">
        <v>0</v>
      </c>
      <c r="F109" s="21">
        <v>0</v>
      </c>
      <c r="G109" s="4">
        <v>58.8</v>
      </c>
      <c r="H109" s="4">
        <v>0</v>
      </c>
      <c r="I109" s="21">
        <v>0</v>
      </c>
      <c r="J109" s="4">
        <v>0</v>
      </c>
      <c r="K109" s="4">
        <v>0</v>
      </c>
      <c r="L109" s="83"/>
      <c r="M109" s="82"/>
    </row>
    <row r="110" spans="1:13" ht="119.25" customHeight="1" x14ac:dyDescent="0.25">
      <c r="A110" s="23" t="s">
        <v>89</v>
      </c>
      <c r="B110" s="30" t="s">
        <v>118</v>
      </c>
      <c r="C110" s="21" t="s">
        <v>15</v>
      </c>
      <c r="D110" s="21">
        <f t="shared" si="9"/>
        <v>216.8</v>
      </c>
      <c r="E110" s="4">
        <v>0</v>
      </c>
      <c r="F110" s="4">
        <v>216.8</v>
      </c>
      <c r="G110" s="4">
        <v>0</v>
      </c>
      <c r="H110" s="4">
        <v>0</v>
      </c>
      <c r="I110" s="21">
        <v>0</v>
      </c>
      <c r="J110" s="4">
        <v>0</v>
      </c>
      <c r="K110" s="4">
        <v>0</v>
      </c>
      <c r="L110" s="8" t="s">
        <v>184</v>
      </c>
      <c r="M110" s="8" t="s">
        <v>35</v>
      </c>
    </row>
    <row r="111" spans="1:13" ht="59.25" customHeight="1" x14ac:dyDescent="0.25">
      <c r="A111" s="85" t="s">
        <v>90</v>
      </c>
      <c r="B111" s="101" t="s">
        <v>117</v>
      </c>
      <c r="C111" s="31" t="s">
        <v>14</v>
      </c>
      <c r="D111" s="21">
        <f t="shared" si="9"/>
        <v>19689.400000000001</v>
      </c>
      <c r="E111" s="21">
        <v>0</v>
      </c>
      <c r="F111" s="21">
        <v>9490.7000000000007</v>
      </c>
      <c r="G111" s="21">
        <v>10198.700000000001</v>
      </c>
      <c r="H111" s="21">
        <v>0</v>
      </c>
      <c r="I111" s="21">
        <v>0</v>
      </c>
      <c r="J111" s="21">
        <v>0</v>
      </c>
      <c r="K111" s="21">
        <v>0</v>
      </c>
      <c r="L111" s="82" t="s">
        <v>185</v>
      </c>
      <c r="M111" s="82" t="s">
        <v>18</v>
      </c>
    </row>
    <row r="112" spans="1:13" ht="48" customHeight="1" x14ac:dyDescent="0.25">
      <c r="A112" s="85"/>
      <c r="B112" s="101"/>
      <c r="C112" s="31" t="s">
        <v>15</v>
      </c>
      <c r="D112" s="21">
        <f t="shared" si="9"/>
        <v>1036.4000000000001</v>
      </c>
      <c r="E112" s="21">
        <v>0</v>
      </c>
      <c r="F112" s="21">
        <v>499.6</v>
      </c>
      <c r="G112" s="21">
        <v>536.79999999999995</v>
      </c>
      <c r="H112" s="21">
        <v>0</v>
      </c>
      <c r="I112" s="21">
        <v>0</v>
      </c>
      <c r="J112" s="4">
        <v>0</v>
      </c>
      <c r="K112" s="4">
        <v>0</v>
      </c>
      <c r="L112" s="83"/>
      <c r="M112" s="82"/>
    </row>
    <row r="113" spans="1:13" ht="117.75" customHeight="1" x14ac:dyDescent="0.25">
      <c r="A113" s="85"/>
      <c r="B113" s="101"/>
      <c r="C113" s="28" t="s">
        <v>16</v>
      </c>
      <c r="D113" s="21">
        <f t="shared" si="9"/>
        <v>1036.4000000000001</v>
      </c>
      <c r="E113" s="21">
        <v>0</v>
      </c>
      <c r="F113" s="4">
        <v>499.6</v>
      </c>
      <c r="G113" s="21">
        <v>536.79999999999995</v>
      </c>
      <c r="H113" s="21">
        <v>0</v>
      </c>
      <c r="I113" s="21">
        <v>0</v>
      </c>
      <c r="J113" s="21">
        <v>0</v>
      </c>
      <c r="K113" s="21">
        <v>0</v>
      </c>
      <c r="L113" s="83"/>
      <c r="M113" s="82"/>
    </row>
    <row r="114" spans="1:13" ht="131.25" customHeight="1" x14ac:dyDescent="0.25">
      <c r="A114" s="85" t="s">
        <v>92</v>
      </c>
      <c r="B114" s="24" t="s">
        <v>116</v>
      </c>
      <c r="C114" s="21" t="s">
        <v>15</v>
      </c>
      <c r="D114" s="21">
        <f t="shared" si="9"/>
        <v>853.9</v>
      </c>
      <c r="E114" s="21">
        <v>0</v>
      </c>
      <c r="F114" s="4">
        <v>557.79999999999995</v>
      </c>
      <c r="G114" s="21">
        <v>296.10000000000002</v>
      </c>
      <c r="H114" s="21">
        <v>0</v>
      </c>
      <c r="I114" s="21">
        <v>0</v>
      </c>
      <c r="J114" s="21">
        <v>0</v>
      </c>
      <c r="K114" s="21">
        <v>0</v>
      </c>
      <c r="L114" s="8" t="s">
        <v>186</v>
      </c>
      <c r="M114" s="8" t="s">
        <v>35</v>
      </c>
    </row>
    <row r="115" spans="1:13" ht="108" customHeight="1" x14ac:dyDescent="0.25">
      <c r="A115" s="85"/>
      <c r="B115" s="17" t="s">
        <v>91</v>
      </c>
      <c r="C115" s="21" t="s">
        <v>15</v>
      </c>
      <c r="D115" s="21">
        <f t="shared" si="9"/>
        <v>768.5</v>
      </c>
      <c r="E115" s="21">
        <v>0</v>
      </c>
      <c r="F115" s="4">
        <v>0</v>
      </c>
      <c r="G115" s="21">
        <v>768.5</v>
      </c>
      <c r="H115" s="21">
        <v>0</v>
      </c>
      <c r="I115" s="21">
        <v>0</v>
      </c>
      <c r="J115" s="21">
        <v>0</v>
      </c>
      <c r="K115" s="21">
        <v>0</v>
      </c>
      <c r="L115" s="8" t="s">
        <v>187</v>
      </c>
      <c r="M115" s="8" t="s">
        <v>188</v>
      </c>
    </row>
    <row r="116" spans="1:13" ht="183" customHeight="1" x14ac:dyDescent="0.25">
      <c r="A116" s="23" t="s">
        <v>93</v>
      </c>
      <c r="B116" s="24" t="s">
        <v>115</v>
      </c>
      <c r="C116" s="21" t="s">
        <v>15</v>
      </c>
      <c r="D116" s="21">
        <f t="shared" si="9"/>
        <v>0</v>
      </c>
      <c r="E116" s="21">
        <v>0</v>
      </c>
      <c r="F116" s="4">
        <v>0</v>
      </c>
      <c r="G116" s="21">
        <v>0</v>
      </c>
      <c r="H116" s="21">
        <v>0</v>
      </c>
      <c r="I116" s="21">
        <v>0</v>
      </c>
      <c r="J116" s="21">
        <v>0</v>
      </c>
      <c r="K116" s="21">
        <v>0</v>
      </c>
      <c r="L116" s="8" t="s">
        <v>179</v>
      </c>
      <c r="M116" s="8" t="s">
        <v>153</v>
      </c>
    </row>
    <row r="117" spans="1:13" ht="18" customHeight="1" x14ac:dyDescent="0.25">
      <c r="A117" s="46">
        <v>1</v>
      </c>
      <c r="B117" s="46">
        <v>2</v>
      </c>
      <c r="C117" s="47">
        <v>3</v>
      </c>
      <c r="D117" s="47">
        <v>4</v>
      </c>
      <c r="E117" s="47">
        <v>5</v>
      </c>
      <c r="F117" s="47">
        <v>6</v>
      </c>
      <c r="G117" s="47">
        <v>7</v>
      </c>
      <c r="H117" s="47">
        <v>8</v>
      </c>
      <c r="I117" s="64">
        <v>9</v>
      </c>
      <c r="J117" s="47">
        <v>10</v>
      </c>
      <c r="K117" s="47">
        <v>11</v>
      </c>
      <c r="L117" s="47">
        <v>12</v>
      </c>
      <c r="M117" s="47">
        <v>13</v>
      </c>
    </row>
    <row r="118" spans="1:13" ht="47.25" customHeight="1" x14ac:dyDescent="0.25">
      <c r="A118" s="117" t="s">
        <v>95</v>
      </c>
      <c r="B118" s="116" t="s">
        <v>114</v>
      </c>
      <c r="C118" s="37" t="s">
        <v>94</v>
      </c>
      <c r="D118" s="37">
        <f t="shared" si="9"/>
        <v>0</v>
      </c>
      <c r="E118" s="37">
        <v>0</v>
      </c>
      <c r="F118" s="37">
        <v>0</v>
      </c>
      <c r="G118" s="37">
        <v>0</v>
      </c>
      <c r="H118" s="37">
        <v>0</v>
      </c>
      <c r="I118" s="21">
        <v>0</v>
      </c>
      <c r="J118" s="37">
        <v>0</v>
      </c>
      <c r="K118" s="37">
        <v>0</v>
      </c>
      <c r="L118" s="82" t="s">
        <v>189</v>
      </c>
      <c r="M118" s="82" t="s">
        <v>18</v>
      </c>
    </row>
    <row r="119" spans="1:13" ht="45.75" customHeight="1" x14ac:dyDescent="0.25">
      <c r="A119" s="117"/>
      <c r="B119" s="116"/>
      <c r="C119" s="37" t="s">
        <v>14</v>
      </c>
      <c r="D119" s="37">
        <f t="shared" si="9"/>
        <v>327776.80000000005</v>
      </c>
      <c r="E119" s="37">
        <v>0</v>
      </c>
      <c r="F119" s="37">
        <v>0</v>
      </c>
      <c r="G119" s="56">
        <v>27996</v>
      </c>
      <c r="H119" s="37">
        <v>72377.600000000006</v>
      </c>
      <c r="I119" s="21">
        <v>77770.100000000006</v>
      </c>
      <c r="J119" s="37">
        <v>74251.5</v>
      </c>
      <c r="K119" s="37">
        <v>75381.600000000006</v>
      </c>
      <c r="L119" s="82"/>
      <c r="M119" s="82"/>
    </row>
    <row r="120" spans="1:13" ht="40.5" customHeight="1" x14ac:dyDescent="0.25">
      <c r="A120" s="117"/>
      <c r="B120" s="116"/>
      <c r="C120" s="37" t="s">
        <v>15</v>
      </c>
      <c r="D120" s="56">
        <f t="shared" si="9"/>
        <v>20046.7</v>
      </c>
      <c r="E120" s="37">
        <v>0</v>
      </c>
      <c r="F120" s="37">
        <v>0</v>
      </c>
      <c r="G120" s="37">
        <v>2044.7</v>
      </c>
      <c r="H120" s="37">
        <f>5935+98.2</f>
        <v>6033.2</v>
      </c>
      <c r="I120" s="27">
        <v>4093.3</v>
      </c>
      <c r="J120" s="56">
        <v>3908</v>
      </c>
      <c r="K120" s="56">
        <v>3967.5</v>
      </c>
      <c r="L120" s="82"/>
      <c r="M120" s="82"/>
    </row>
    <row r="121" spans="1:13" ht="105.75" customHeight="1" x14ac:dyDescent="0.25">
      <c r="A121" s="117"/>
      <c r="B121" s="116"/>
      <c r="C121" s="61" t="s">
        <v>16</v>
      </c>
      <c r="D121" s="37">
        <f t="shared" si="9"/>
        <v>17251.7</v>
      </c>
      <c r="E121" s="37">
        <v>0</v>
      </c>
      <c r="F121" s="37">
        <v>0</v>
      </c>
      <c r="G121" s="37">
        <v>1473.5</v>
      </c>
      <c r="H121" s="37">
        <v>3809.4</v>
      </c>
      <c r="I121" s="21">
        <v>4093.3</v>
      </c>
      <c r="J121" s="56">
        <v>3908</v>
      </c>
      <c r="K121" s="56">
        <v>3967.5</v>
      </c>
      <c r="L121" s="82"/>
      <c r="M121" s="82"/>
    </row>
    <row r="122" spans="1:13" ht="171" customHeight="1" x14ac:dyDescent="0.25">
      <c r="A122" s="23" t="s">
        <v>96</v>
      </c>
      <c r="B122" s="24" t="s">
        <v>113</v>
      </c>
      <c r="C122" s="21" t="s">
        <v>94</v>
      </c>
      <c r="D122" s="21">
        <f t="shared" si="9"/>
        <v>188920.1</v>
      </c>
      <c r="E122" s="21">
        <v>0</v>
      </c>
      <c r="F122" s="21">
        <v>0</v>
      </c>
      <c r="G122" s="21">
        <v>15103.2</v>
      </c>
      <c r="H122" s="21">
        <v>45309.599999999999</v>
      </c>
      <c r="I122" s="21">
        <v>41950.400000000001</v>
      </c>
      <c r="J122" s="21">
        <v>41950.400000000001</v>
      </c>
      <c r="K122" s="21">
        <v>44606.5</v>
      </c>
      <c r="L122" s="8" t="s">
        <v>190</v>
      </c>
      <c r="M122" s="8" t="s">
        <v>18</v>
      </c>
    </row>
    <row r="123" spans="1:13" ht="60" customHeight="1" x14ac:dyDescent="0.25">
      <c r="A123" s="85" t="s">
        <v>98</v>
      </c>
      <c r="B123" s="101" t="s">
        <v>97</v>
      </c>
      <c r="C123" s="21" t="s">
        <v>14</v>
      </c>
      <c r="D123" s="21">
        <f t="shared" ref="D123:D130" si="10">E123+F123+G123+H123+I123+J123+K123</f>
        <v>2976.5</v>
      </c>
      <c r="E123" s="21">
        <v>0</v>
      </c>
      <c r="F123" s="21">
        <v>0</v>
      </c>
      <c r="G123" s="21">
        <v>2976.5</v>
      </c>
      <c r="H123" s="21">
        <v>0</v>
      </c>
      <c r="I123" s="21">
        <v>0</v>
      </c>
      <c r="J123" s="21">
        <v>0</v>
      </c>
      <c r="K123" s="21">
        <v>0</v>
      </c>
      <c r="L123" s="82" t="s">
        <v>191</v>
      </c>
      <c r="M123" s="82" t="s">
        <v>18</v>
      </c>
    </row>
    <row r="124" spans="1:13" ht="62.25" customHeight="1" x14ac:dyDescent="0.25">
      <c r="A124" s="85"/>
      <c r="B124" s="101"/>
      <c r="C124" s="21" t="s">
        <v>15</v>
      </c>
      <c r="D124" s="27">
        <f t="shared" si="10"/>
        <v>100</v>
      </c>
      <c r="E124" s="4">
        <v>0</v>
      </c>
      <c r="F124" s="4">
        <v>0</v>
      </c>
      <c r="G124" s="70">
        <v>100</v>
      </c>
      <c r="H124" s="21">
        <v>0</v>
      </c>
      <c r="I124" s="21">
        <v>0</v>
      </c>
      <c r="J124" s="21">
        <v>0</v>
      </c>
      <c r="K124" s="21">
        <v>0</v>
      </c>
      <c r="L124" s="82"/>
      <c r="M124" s="82"/>
    </row>
    <row r="125" spans="1:13" ht="129" customHeight="1" x14ac:dyDescent="0.25">
      <c r="A125" s="85"/>
      <c r="B125" s="101"/>
      <c r="C125" s="29" t="s">
        <v>16</v>
      </c>
      <c r="D125" s="27">
        <f t="shared" si="10"/>
        <v>100</v>
      </c>
      <c r="E125" s="4">
        <v>0</v>
      </c>
      <c r="F125" s="4">
        <v>0</v>
      </c>
      <c r="G125" s="70">
        <v>100</v>
      </c>
      <c r="H125" s="21">
        <v>0</v>
      </c>
      <c r="I125" s="21">
        <v>0</v>
      </c>
      <c r="J125" s="21">
        <v>0</v>
      </c>
      <c r="K125" s="21">
        <v>0</v>
      </c>
      <c r="L125" s="82"/>
      <c r="M125" s="82"/>
    </row>
    <row r="126" spans="1:13" ht="199.5" customHeight="1" x14ac:dyDescent="0.25">
      <c r="A126" s="23" t="s">
        <v>99</v>
      </c>
      <c r="B126" s="24" t="s">
        <v>112</v>
      </c>
      <c r="C126" s="21" t="s">
        <v>15</v>
      </c>
      <c r="D126" s="21">
        <f t="shared" si="10"/>
        <v>3183.8</v>
      </c>
      <c r="E126" s="4">
        <v>0</v>
      </c>
      <c r="F126" s="4">
        <v>0</v>
      </c>
      <c r="G126" s="4">
        <v>862.3</v>
      </c>
      <c r="H126" s="21">
        <f>1041.5+1280</f>
        <v>2321.5</v>
      </c>
      <c r="I126" s="21">
        <v>0</v>
      </c>
      <c r="J126" s="21">
        <v>0</v>
      </c>
      <c r="K126" s="21">
        <v>0</v>
      </c>
      <c r="L126" s="8" t="s">
        <v>192</v>
      </c>
      <c r="M126" s="8" t="s">
        <v>35</v>
      </c>
    </row>
    <row r="127" spans="1:13" ht="123" customHeight="1" x14ac:dyDescent="0.25">
      <c r="A127" s="23" t="s">
        <v>100</v>
      </c>
      <c r="B127" s="24" t="s">
        <v>111</v>
      </c>
      <c r="C127" s="21" t="s">
        <v>15</v>
      </c>
      <c r="D127" s="21">
        <f t="shared" si="10"/>
        <v>4189.5</v>
      </c>
      <c r="E127" s="4">
        <v>0</v>
      </c>
      <c r="F127" s="4">
        <v>0</v>
      </c>
      <c r="G127" s="4">
        <v>0</v>
      </c>
      <c r="H127" s="21">
        <v>4189.5</v>
      </c>
      <c r="I127" s="21">
        <v>0</v>
      </c>
      <c r="J127" s="4">
        <v>0</v>
      </c>
      <c r="K127" s="4">
        <v>0</v>
      </c>
      <c r="L127" s="8" t="s">
        <v>193</v>
      </c>
      <c r="M127" s="8" t="s">
        <v>35</v>
      </c>
    </row>
    <row r="128" spans="1:13" ht="16.5" x14ac:dyDescent="0.25">
      <c r="A128" s="46">
        <v>1</v>
      </c>
      <c r="B128" s="46">
        <v>2</v>
      </c>
      <c r="C128" s="47">
        <v>3</v>
      </c>
      <c r="D128" s="47">
        <v>4</v>
      </c>
      <c r="E128" s="47">
        <v>5</v>
      </c>
      <c r="F128" s="47">
        <v>6</v>
      </c>
      <c r="G128" s="47">
        <v>7</v>
      </c>
      <c r="H128" s="47">
        <v>8</v>
      </c>
      <c r="I128" s="64">
        <v>9</v>
      </c>
      <c r="J128" s="47">
        <v>10</v>
      </c>
      <c r="K128" s="47">
        <v>11</v>
      </c>
      <c r="L128" s="47">
        <v>12</v>
      </c>
      <c r="M128" s="47">
        <v>13</v>
      </c>
    </row>
    <row r="129" spans="1:13" ht="148.5" customHeight="1" x14ac:dyDescent="0.25">
      <c r="A129" s="23" t="s">
        <v>101</v>
      </c>
      <c r="B129" s="24" t="s">
        <v>215</v>
      </c>
      <c r="C129" s="21" t="s">
        <v>15</v>
      </c>
      <c r="D129" s="21">
        <f t="shared" si="10"/>
        <v>9338</v>
      </c>
      <c r="E129" s="4">
        <v>0</v>
      </c>
      <c r="F129" s="4">
        <v>0</v>
      </c>
      <c r="G129" s="4">
        <v>0</v>
      </c>
      <c r="H129" s="21">
        <v>0</v>
      </c>
      <c r="I129" s="21">
        <f>3105.2+22.4</f>
        <v>3127.6</v>
      </c>
      <c r="J129" s="4">
        <v>3105.2</v>
      </c>
      <c r="K129" s="4">
        <v>3105.2</v>
      </c>
      <c r="L129" s="8" t="s">
        <v>224</v>
      </c>
      <c r="M129" s="8" t="s">
        <v>35</v>
      </c>
    </row>
    <row r="130" spans="1:13" ht="186.75" customHeight="1" x14ac:dyDescent="0.25">
      <c r="A130" s="23" t="s">
        <v>102</v>
      </c>
      <c r="B130" s="24" t="s">
        <v>225</v>
      </c>
      <c r="C130" s="21" t="s">
        <v>15</v>
      </c>
      <c r="D130" s="21">
        <f t="shared" si="10"/>
        <v>6446.4000000000005</v>
      </c>
      <c r="E130" s="4">
        <v>0</v>
      </c>
      <c r="F130" s="4">
        <v>0</v>
      </c>
      <c r="G130" s="4">
        <v>0</v>
      </c>
      <c r="H130" s="4">
        <v>0</v>
      </c>
      <c r="I130" s="21">
        <f>2148.8</f>
        <v>2148.8000000000002</v>
      </c>
      <c r="J130" s="4">
        <v>2148.8000000000002</v>
      </c>
      <c r="K130" s="4">
        <v>2148.8000000000002</v>
      </c>
      <c r="L130" s="8" t="s">
        <v>226</v>
      </c>
      <c r="M130" s="8" t="s">
        <v>35</v>
      </c>
    </row>
    <row r="131" spans="1:13" ht="163.5" customHeight="1" x14ac:dyDescent="0.25">
      <c r="A131" s="23" t="s">
        <v>210</v>
      </c>
      <c r="B131" s="57" t="s">
        <v>214</v>
      </c>
      <c r="C131" s="21" t="s">
        <v>14</v>
      </c>
      <c r="D131" s="21">
        <f>E131+F131+G131+H131+I131+J131+K131</f>
        <v>4419.6000000000004</v>
      </c>
      <c r="E131" s="59">
        <v>0</v>
      </c>
      <c r="F131" s="59">
        <v>0</v>
      </c>
      <c r="G131" s="59">
        <v>0</v>
      </c>
      <c r="H131" s="59">
        <v>0</v>
      </c>
      <c r="I131" s="21">
        <v>1473.2</v>
      </c>
      <c r="J131" s="59">
        <v>1473.2</v>
      </c>
      <c r="K131" s="59">
        <v>1473.2</v>
      </c>
      <c r="L131" s="58" t="s">
        <v>212</v>
      </c>
      <c r="M131" s="58" t="s">
        <v>35</v>
      </c>
    </row>
    <row r="132" spans="1:13" ht="35.25" customHeight="1" x14ac:dyDescent="0.25">
      <c r="A132" s="90" t="s">
        <v>211</v>
      </c>
      <c r="B132" s="87" t="s">
        <v>218</v>
      </c>
      <c r="C132" s="21" t="s">
        <v>14</v>
      </c>
      <c r="D132" s="21">
        <f>E132+F132+G132+H132+I132+J132+K132</f>
        <v>17180.2</v>
      </c>
      <c r="E132" s="59">
        <v>0</v>
      </c>
      <c r="F132" s="59">
        <v>0</v>
      </c>
      <c r="G132" s="59">
        <v>0</v>
      </c>
      <c r="H132" s="59">
        <v>0</v>
      </c>
      <c r="I132" s="21">
        <v>6015.8</v>
      </c>
      <c r="J132" s="59">
        <v>5708.7</v>
      </c>
      <c r="K132" s="59">
        <v>5455.7</v>
      </c>
      <c r="L132" s="93" t="s">
        <v>213</v>
      </c>
      <c r="M132" s="93" t="s">
        <v>35</v>
      </c>
    </row>
    <row r="133" spans="1:13" ht="35.25" customHeight="1" x14ac:dyDescent="0.25">
      <c r="A133" s="91"/>
      <c r="B133" s="88"/>
      <c r="C133" s="21" t="s">
        <v>15</v>
      </c>
      <c r="D133" s="21">
        <f>E133+F133+G133+H133+I133+J133+K133</f>
        <v>11453.599999999999</v>
      </c>
      <c r="E133" s="59">
        <v>0</v>
      </c>
      <c r="F133" s="59">
        <v>0</v>
      </c>
      <c r="G133" s="59">
        <v>0</v>
      </c>
      <c r="H133" s="59">
        <v>0</v>
      </c>
      <c r="I133" s="21">
        <v>4010.6</v>
      </c>
      <c r="J133" s="59">
        <v>3805.8</v>
      </c>
      <c r="K133" s="59">
        <v>3637.2</v>
      </c>
      <c r="L133" s="94"/>
      <c r="M133" s="94"/>
    </row>
    <row r="134" spans="1:13" ht="129" customHeight="1" x14ac:dyDescent="0.25">
      <c r="A134" s="92"/>
      <c r="B134" s="89"/>
      <c r="C134" s="29" t="s">
        <v>16</v>
      </c>
      <c r="D134" s="21">
        <f>E134+F134+G134+H134+I134+J134+K134</f>
        <v>11453.599999999999</v>
      </c>
      <c r="E134" s="59">
        <v>0</v>
      </c>
      <c r="F134" s="59">
        <v>0</v>
      </c>
      <c r="G134" s="59">
        <v>0</v>
      </c>
      <c r="H134" s="59">
        <v>0</v>
      </c>
      <c r="I134" s="21">
        <v>4010.6</v>
      </c>
      <c r="J134" s="59">
        <v>3805.8</v>
      </c>
      <c r="K134" s="59">
        <v>3637.2</v>
      </c>
      <c r="L134" s="95"/>
      <c r="M134" s="95"/>
    </row>
    <row r="135" spans="1:13" ht="21" customHeight="1" x14ac:dyDescent="0.25">
      <c r="A135" s="7"/>
      <c r="B135" s="7"/>
      <c r="C135" s="32" t="s">
        <v>20</v>
      </c>
      <c r="D135" s="33">
        <f>E135+F135+G135+H135+I135+J135+K135</f>
        <v>10922321.5</v>
      </c>
      <c r="E135" s="6">
        <f>E130+E129+E127+E126+E124+E123+E122+E120+E119+E118+E116+E115+E114+E112+E111+E110+E108+E107+E104+E103+E101+E100+E98+E97+E95+E94+E92+E91+E89+E88+E87+E86+E85+E84+E83+E82+E80+E79+E78+E77+E75+E74+E72+E71+E69+E67+E66+E65+E64+E63+E61+E60+E59+E58+E51+E49+E41+E40+E39+E34+E33</f>
        <v>1309906.6000000001</v>
      </c>
      <c r="F135" s="6">
        <f>F130+F129+F127+F126+F124+F123+F122+F120+F119+F118+F116+F115+F114+F112+F111+F110+F108+F107+F104+F103+F101+F100+F98+F97+F95+F94+F92+F91+F89+F88+F87+F86+F85+F84+F83+F82+F80+F79+F78+F77+F75+F74+F72+F71+F69+F67+F66+F65+F64+F63+F61+F60+F59+F58+F51+F49+F41+F40+F39+F34+F33</f>
        <v>1391824.2</v>
      </c>
      <c r="G135" s="6">
        <f>G130+G129+G127+G126+G124+G123+G122+G120+G119+G118+G116+G115+G114+G112+G111+G110+G108+G107+G104+G103+G101+G100+G98+G97+G95+G94+G92+G91+G89+G88+G87+G86+G85+G84+G83+G82+G80+G79+G78+G77+G75+G74+G72+G71+G69+G67+G66+G65+G64+G63+G61+G60+G59+G58+G51+G49+G41+G40+G39+G34+G33</f>
        <v>1494899.4</v>
      </c>
      <c r="H135" s="34">
        <f>H130+H129+H127+H126+H124+H123+H122+H120+H119+H118+H116+H115+H114+H112+H111+H110+H108+H107+H104+H103+H101+H100+H98+H97+H95+H94+H92+H91+H89+H88+H87+H86+H85+H84+H83+H82+H80+H79+H78+H77+H75+H74+H72+H71+H69+H67+H66+H65+H64+H63+H61+H60+H59+H58+H51+H49+H41+H40+H39+H34+H33</f>
        <v>1695499.9999999998</v>
      </c>
      <c r="I135" s="33">
        <f>I130+I129+I127+I126+I124+I123+I122+I120+I119+I118+I116+I115+I114+I112+I111+I110+I108+I107+I104+I103+I101+I100+I98+I97+I95+I94+I92+I91+I89+I88+I87+I86+I85+I84+I83+I82+I80+I79+I78+I77+I75+I74+I72+I71+I69+I67+I66+I65+I64+I63+I61+I60+I59+I58+I51+I49+I41+I40+I39+I34+I33+I131+I132+I133</f>
        <v>1765148.5999999999</v>
      </c>
      <c r="J135" s="34">
        <f>J130+J129+J127+J126+J124+J123+J122+J120+J119+J118+J116+J115+J114+J112+J111+J110+J108+J107+J104+J103+J101+J100+J98+J97+J95+J94+J92+J91+J89+J88+J87+J86+J85+J84+J83+J82+J80+J79+J78+J77+J75+J74+J72+J71+J69+J67+J66+J65+J64+J63+J61+J60+J59+J58+J51+J49+J41+J40+J39+J34+J33+J131+J132+J133</f>
        <v>1611824.8</v>
      </c>
      <c r="K135" s="34">
        <f>K130+K129+K127+K126+K124+K123+K122+K120+K119+K118+K116+K115+K114+K112+K111+K110+K108+K107+K104+K103+K101+K100+K98+K97+K95+K94+K92+K91+K89+K88+K87+K86+K85+K84+K83+K82+K80+K79+K78+K77+K75+K74+K72+K71+K69+K67+K66+K65+K64+K63+K61+K60+K59+K58+K51+K49+K41+K40+K39+K34+K33+K131+K132+K133</f>
        <v>1653217.9</v>
      </c>
      <c r="L135" s="7"/>
      <c r="M135" s="7"/>
    </row>
    <row r="136" spans="1:13" ht="21.75" customHeight="1" x14ac:dyDescent="0.25">
      <c r="A136" s="7"/>
      <c r="B136" s="35" t="s">
        <v>10</v>
      </c>
      <c r="C136" s="84" t="s">
        <v>103</v>
      </c>
      <c r="D136" s="84"/>
      <c r="E136" s="84"/>
      <c r="F136" s="84"/>
      <c r="G136" s="84"/>
      <c r="H136" s="84"/>
      <c r="I136" s="84"/>
      <c r="J136" s="84"/>
      <c r="K136" s="84"/>
      <c r="L136" s="84"/>
      <c r="M136" s="84"/>
    </row>
    <row r="137" spans="1:13" ht="21.75" customHeight="1" x14ac:dyDescent="0.25">
      <c r="A137" s="84" t="s">
        <v>104</v>
      </c>
      <c r="B137" s="84"/>
      <c r="C137" s="84"/>
      <c r="D137" s="84"/>
      <c r="E137" s="84"/>
      <c r="F137" s="84"/>
      <c r="G137" s="84"/>
      <c r="H137" s="84"/>
      <c r="I137" s="84"/>
      <c r="J137" s="84"/>
      <c r="K137" s="84"/>
      <c r="L137" s="84"/>
      <c r="M137" s="84"/>
    </row>
    <row r="138" spans="1:13" ht="25.5" customHeight="1" x14ac:dyDescent="0.25">
      <c r="A138" s="85" t="s">
        <v>105</v>
      </c>
      <c r="B138" s="86" t="s">
        <v>110</v>
      </c>
      <c r="C138" s="36" t="s">
        <v>14</v>
      </c>
      <c r="D138" s="4">
        <f>E138+F138+G138+H138+I138+J138+K138</f>
        <v>81204.100000000006</v>
      </c>
      <c r="E138" s="4">
        <v>8142.6</v>
      </c>
      <c r="F138" s="4">
        <v>8689.5</v>
      </c>
      <c r="G138" s="4">
        <v>10752.9</v>
      </c>
      <c r="H138" s="4">
        <f>13100.6+500</f>
        <v>13600.6</v>
      </c>
      <c r="I138" s="21">
        <f>1437.5+1062.5+8156.9+1072.2+1535.6+74.8</f>
        <v>13339.5</v>
      </c>
      <c r="J138" s="50">
        <f>1437.5+1062.5+8156.9+1072.2+1535.6+74.8</f>
        <v>13339.5</v>
      </c>
      <c r="K138" s="50">
        <f>1437.5+1062.5+8156.9+1072.2+1535.6+74.8</f>
        <v>13339.5</v>
      </c>
      <c r="L138" s="82" t="s">
        <v>194</v>
      </c>
      <c r="M138" s="82" t="s">
        <v>195</v>
      </c>
    </row>
    <row r="139" spans="1:13" ht="77.25" customHeight="1" x14ac:dyDescent="0.25">
      <c r="A139" s="85"/>
      <c r="B139" s="86"/>
      <c r="C139" s="36" t="s">
        <v>15</v>
      </c>
      <c r="D139" s="4">
        <f t="shared" ref="D139:D141" si="11">E139+F139+G139+H139+I139+J139+K139</f>
        <v>217054.20000000004</v>
      </c>
      <c r="E139" s="4">
        <v>27010.5</v>
      </c>
      <c r="F139" s="4">
        <v>29479.8</v>
      </c>
      <c r="G139" s="4">
        <v>31307.8</v>
      </c>
      <c r="H139" s="4">
        <f>30866.1-500</f>
        <v>30366.1</v>
      </c>
      <c r="I139" s="21">
        <f>31122.5+3170.2+928</f>
        <v>35220.699999999997</v>
      </c>
      <c r="J139" s="4">
        <v>31834.7</v>
      </c>
      <c r="K139" s="37">
        <v>31834.6</v>
      </c>
      <c r="L139" s="82"/>
      <c r="M139" s="82"/>
    </row>
    <row r="140" spans="1:13" ht="23.25" customHeight="1" x14ac:dyDescent="0.25">
      <c r="A140" s="85" t="s">
        <v>106</v>
      </c>
      <c r="B140" s="86" t="s">
        <v>107</v>
      </c>
      <c r="C140" s="36" t="s">
        <v>14</v>
      </c>
      <c r="D140" s="4">
        <f t="shared" si="11"/>
        <v>4815.2</v>
      </c>
      <c r="E140" s="4">
        <v>0</v>
      </c>
      <c r="F140" s="4">
        <v>0</v>
      </c>
      <c r="G140" s="4">
        <v>1315.2</v>
      </c>
      <c r="H140" s="4">
        <f>1000-500</f>
        <v>500</v>
      </c>
      <c r="I140" s="21">
        <f>663.5+336.5</f>
        <v>1000</v>
      </c>
      <c r="J140" s="4">
        <f>336.5+663.5</f>
        <v>1000</v>
      </c>
      <c r="K140" s="4">
        <f>663.5+336.5</f>
        <v>1000</v>
      </c>
      <c r="L140" s="82" t="s">
        <v>196</v>
      </c>
      <c r="M140" s="82" t="s">
        <v>197</v>
      </c>
    </row>
    <row r="141" spans="1:13" ht="70.5" customHeight="1" x14ac:dyDescent="0.25">
      <c r="A141" s="85"/>
      <c r="B141" s="86"/>
      <c r="C141" s="36" t="s">
        <v>15</v>
      </c>
      <c r="D141" s="4">
        <f t="shared" si="11"/>
        <v>65031.199999999997</v>
      </c>
      <c r="E141" s="4">
        <v>8798.2999999999993</v>
      </c>
      <c r="F141" s="4">
        <v>8535.7000000000007</v>
      </c>
      <c r="G141" s="4">
        <v>8398</v>
      </c>
      <c r="H141" s="4">
        <f>8583.2</f>
        <v>8583.2000000000007</v>
      </c>
      <c r="I141" s="21">
        <f>9897.1+498.1</f>
        <v>10395.200000000001</v>
      </c>
      <c r="J141" s="4">
        <v>10160.4</v>
      </c>
      <c r="K141" s="37">
        <v>10160.4</v>
      </c>
      <c r="L141" s="82"/>
      <c r="M141" s="82"/>
    </row>
    <row r="142" spans="1:13" ht="16.5" x14ac:dyDescent="0.25">
      <c r="A142" s="7"/>
      <c r="B142" s="7"/>
      <c r="C142" s="38" t="s">
        <v>20</v>
      </c>
      <c r="D142" s="5">
        <f>E142+F142+G142+H142+I142+J142+K142</f>
        <v>368104.69999999995</v>
      </c>
      <c r="E142" s="5">
        <f>E138+E139+E140+E141</f>
        <v>43951.399999999994</v>
      </c>
      <c r="F142" s="73">
        <f t="shared" ref="F142:K142" si="12">F138+F139+F140+F141</f>
        <v>46705</v>
      </c>
      <c r="G142" s="5">
        <f>G138+G139+G140+G141</f>
        <v>51773.899999999994</v>
      </c>
      <c r="H142" s="5">
        <f t="shared" si="12"/>
        <v>53049.899999999994</v>
      </c>
      <c r="I142" s="62">
        <f>I138+I139+I140+I141</f>
        <v>59955.399999999994</v>
      </c>
      <c r="J142" s="5">
        <f t="shared" si="12"/>
        <v>56334.6</v>
      </c>
      <c r="K142" s="5">
        <f t="shared" si="12"/>
        <v>56334.5</v>
      </c>
      <c r="L142" s="12"/>
      <c r="M142" s="12"/>
    </row>
    <row r="143" spans="1:13" ht="33" x14ac:dyDescent="0.25">
      <c r="A143" s="122"/>
      <c r="B143" s="121" t="s">
        <v>20</v>
      </c>
      <c r="C143" s="39" t="s">
        <v>108</v>
      </c>
      <c r="D143" s="13">
        <f>E143+F143+G143+H143+I143+J143+K143</f>
        <v>188920.1</v>
      </c>
      <c r="E143" s="13">
        <f t="shared" ref="E143:K143" si="13">E122+E118</f>
        <v>0</v>
      </c>
      <c r="F143" s="13">
        <f t="shared" si="13"/>
        <v>0</v>
      </c>
      <c r="G143" s="13">
        <f t="shared" si="13"/>
        <v>15103.2</v>
      </c>
      <c r="H143" s="13">
        <f t="shared" si="13"/>
        <v>45309.599999999999</v>
      </c>
      <c r="I143" s="32">
        <f t="shared" si="13"/>
        <v>41950.400000000001</v>
      </c>
      <c r="J143" s="13">
        <f t="shared" si="13"/>
        <v>41950.400000000001</v>
      </c>
      <c r="K143" s="13">
        <f t="shared" si="13"/>
        <v>44606.5</v>
      </c>
      <c r="L143" s="12"/>
      <c r="M143" s="12"/>
    </row>
    <row r="144" spans="1:13" ht="16.5" x14ac:dyDescent="0.25">
      <c r="A144" s="123"/>
      <c r="B144" s="121"/>
      <c r="C144" s="40" t="s">
        <v>14</v>
      </c>
      <c r="D144" s="13">
        <f t="shared" ref="D144:D146" si="14">E144+F144+G144+H144+I144+J144+K144</f>
        <v>7376466.3999999994</v>
      </c>
      <c r="E144" s="13">
        <f>E123+E119+E111+E107+E103+E100+E97+E94+E91+E86+E80+E74+E71+E69++E66+E61+E60+E59+E58+E40+E33+E138+E140+E14+E11</f>
        <v>925161.6</v>
      </c>
      <c r="F144" s="13">
        <f>F123+F119+F111+F107+F103+F100+F97+F94+F91+F86+F80+F74+F71+F69++F66+F61+F60+F59+F58+F40+F33+F138+F140+F14+F11</f>
        <v>980217.2</v>
      </c>
      <c r="G144" s="13">
        <f>G123+G119+G111+G107+G103+G100+G97+G94+G91+G86+G80+G74+G71+G69++G66+G61+G60+G59+G58+G40+G33+G138+G140+G14+G11</f>
        <v>1048260.7</v>
      </c>
      <c r="H144" s="13">
        <f>H123+H119+H111+H107+H103+H100+H97+H94+H91+H86+H80+H74+H71+H69++H66+H61+H60+H59+H58+H40+H33+H138+H140+H14+H11</f>
        <v>1116904.6000000001</v>
      </c>
      <c r="I144" s="32">
        <f>I123+I119+I111+I107+I103+I100+I97+I94+I91+I86+I80+I74+I71+I69++I66+I61+I60+I59+I58+I40+I33+I138+I140+I14+I11+I131+I132</f>
        <v>1136473.6000000001</v>
      </c>
      <c r="J144" s="13">
        <f>J123+J119+J111+J107+J103+J100+J97+J94+J91+J86+J80+J74+J71+J69++J66+J61+J60+J59+J58+J40+J33+J138+J140+J14+J11+J131+J132</f>
        <v>1078324.0999999999</v>
      </c>
      <c r="K144" s="13">
        <f>K123+K119+K111+K107+K103+K100+K97+K94+K91+K86+K80+K74+K71+K69++K66+K61+K60+K59+K58+K40+K33+K138+K140+K14+K11+K131+K132</f>
        <v>1091124.5999999999</v>
      </c>
      <c r="L144" s="12"/>
      <c r="M144" s="12"/>
    </row>
    <row r="145" spans="1:13" ht="16.5" x14ac:dyDescent="0.25">
      <c r="A145" s="123"/>
      <c r="B145" s="121"/>
      <c r="C145" s="40" t="s">
        <v>15</v>
      </c>
      <c r="D145" s="41">
        <f>K145+J145+I145+H145+G145+F145+E145</f>
        <v>3079369.8000000007</v>
      </c>
      <c r="E145" s="41">
        <f t="shared" ref="E145:H145" si="15">E141+E139+E130+E129+E127+E126+E124+E120+E116+E115+E114+E112+E110+E108+E104+E101+E98+E95+E92+E89+E88+E87+E85+E84+E83+E82+E79+E78+E77+E75+E72+E67+E65+E64+E63+E51+E41+E34+E28+E22+E21+E15+E12</f>
        <v>337545.10000000003</v>
      </c>
      <c r="F145" s="13">
        <f t="shared" si="15"/>
        <v>366465.8000000001</v>
      </c>
      <c r="G145" s="13">
        <f t="shared" si="15"/>
        <v>378600.89999999997</v>
      </c>
      <c r="H145" s="41">
        <f t="shared" si="15"/>
        <v>501978.70000000007</v>
      </c>
      <c r="I145" s="65">
        <f>I141+I139+I130+I129+I127+I126+I124+I120+I116+I115+I114+I112+I110+I108+I104+I101+I98+I95+I92+I89+I88+I87+I85+I84+I83+I82+I79+I78+I77+I75+I72+I67+I65+I64+I63+I51+I41+I34+I28+I22+I21+I15+I12+I133</f>
        <v>555477.70000000007</v>
      </c>
      <c r="J145" s="41">
        <f>J141+J139+J130+J129+J127+J126+J124+J120+J116+J115+J114+J112+J110+J108+J104+J101+J98+J95+J92+J89+J88+J87+J85+J84+J83+J82+J79+J78+J77+J75+J72+J67+J65+J64+J63+J51+J41+J34+J28+J22+J21+J15+J12+J133</f>
        <v>456682.60000000003</v>
      </c>
      <c r="K145" s="41">
        <f>K141+K139+K130+K129+K127+K126+K124+K120+K116+K115+K114+K112+K110+K108+K104+K101+K98+K95+K92+K89+K88+K87+K85+K84+K83+K82+K79+K78+K77+K75+K72+K67+K65+K64+K63+K51+K41+K34+K28+K22+K21+K15+K12+K133</f>
        <v>482619</v>
      </c>
      <c r="L145" s="12"/>
      <c r="M145" s="12"/>
    </row>
    <row r="146" spans="1:13" ht="16.5" x14ac:dyDescent="0.25">
      <c r="A146" s="124"/>
      <c r="B146" s="121"/>
      <c r="C146" s="45" t="s">
        <v>43</v>
      </c>
      <c r="D146" s="13">
        <f t="shared" si="14"/>
        <v>674557.7</v>
      </c>
      <c r="E146" s="41">
        <f t="shared" ref="E146:K146" si="16">E39+E49</f>
        <v>97802</v>
      </c>
      <c r="F146" s="13">
        <f t="shared" si="16"/>
        <v>98381.3</v>
      </c>
      <c r="G146" s="13">
        <f t="shared" si="16"/>
        <v>111568.9</v>
      </c>
      <c r="H146" s="13">
        <f t="shared" si="16"/>
        <v>91967.4</v>
      </c>
      <c r="I146" s="32">
        <f t="shared" si="16"/>
        <v>91612.7</v>
      </c>
      <c r="J146" s="13">
        <f t="shared" si="16"/>
        <v>91612.7</v>
      </c>
      <c r="K146" s="13">
        <f t="shared" si="16"/>
        <v>91612.7</v>
      </c>
      <c r="L146" s="12"/>
      <c r="M146" s="12"/>
    </row>
    <row r="147" spans="1:13" ht="16.5" x14ac:dyDescent="0.25">
      <c r="A147" s="7"/>
      <c r="B147" s="13"/>
      <c r="C147" s="13"/>
      <c r="D147" s="41">
        <f>E147+F147+G147+H147+I147+J147+K147</f>
        <v>11319314</v>
      </c>
      <c r="E147" s="41">
        <f>E143+E144+E145+E146</f>
        <v>1360508.7</v>
      </c>
      <c r="F147" s="13">
        <f t="shared" ref="F147:K147" si="17">F143+F144+F145+F146</f>
        <v>1445064.3</v>
      </c>
      <c r="G147" s="13">
        <f t="shared" si="17"/>
        <v>1553533.6999999997</v>
      </c>
      <c r="H147" s="41">
        <f t="shared" si="17"/>
        <v>1756160.3000000003</v>
      </c>
      <c r="I147" s="65">
        <f t="shared" si="17"/>
        <v>1825514.4000000001</v>
      </c>
      <c r="J147" s="13">
        <f>J143+J144+J145+J146</f>
        <v>1668569.7999999998</v>
      </c>
      <c r="K147" s="41">
        <f t="shared" si="17"/>
        <v>1709962.7999999998</v>
      </c>
      <c r="L147" s="12"/>
      <c r="M147" s="12"/>
    </row>
    <row r="149" spans="1:13" x14ac:dyDescent="0.25">
      <c r="B149" s="119" t="s">
        <v>202</v>
      </c>
      <c r="C149" s="119"/>
      <c r="D149" s="119"/>
      <c r="E149" s="119"/>
      <c r="F149" s="119"/>
      <c r="G149" s="119"/>
      <c r="H149" s="119"/>
      <c r="I149" s="119"/>
      <c r="J149" s="119"/>
      <c r="K149" s="119"/>
      <c r="L149" s="119"/>
      <c r="M149" s="119"/>
    </row>
    <row r="150" spans="1:13" x14ac:dyDescent="0.25">
      <c r="B150" s="119"/>
      <c r="C150" s="119"/>
      <c r="D150" s="119"/>
      <c r="E150" s="119"/>
      <c r="F150" s="119"/>
      <c r="G150" s="119"/>
      <c r="H150" s="119"/>
      <c r="I150" s="119"/>
      <c r="J150" s="119"/>
      <c r="K150" s="119"/>
      <c r="L150" s="119"/>
      <c r="M150" s="119"/>
    </row>
    <row r="151" spans="1:13" ht="9.75" customHeight="1" x14ac:dyDescent="0.25">
      <c r="B151" s="119"/>
      <c r="C151" s="119"/>
      <c r="D151" s="119"/>
      <c r="E151" s="119"/>
      <c r="F151" s="119"/>
      <c r="G151" s="119"/>
      <c r="H151" s="119"/>
      <c r="I151" s="119"/>
      <c r="J151" s="119"/>
      <c r="K151" s="119"/>
      <c r="L151" s="119"/>
      <c r="M151" s="119"/>
    </row>
    <row r="152" spans="1:13" x14ac:dyDescent="0.25">
      <c r="B152" s="119" t="s">
        <v>203</v>
      </c>
      <c r="C152" s="119"/>
      <c r="D152" s="119"/>
      <c r="E152" s="119"/>
      <c r="F152" s="119"/>
      <c r="G152" s="119"/>
      <c r="H152" s="119"/>
      <c r="I152" s="119"/>
      <c r="J152" s="119"/>
      <c r="K152" s="119"/>
      <c r="L152" s="119"/>
      <c r="M152" s="119"/>
    </row>
    <row r="153" spans="1:13" ht="25.5" customHeight="1" x14ac:dyDescent="0.25">
      <c r="B153" s="119"/>
      <c r="C153" s="119"/>
      <c r="D153" s="119"/>
      <c r="E153" s="119"/>
      <c r="F153" s="119"/>
      <c r="G153" s="119"/>
      <c r="H153" s="119"/>
      <c r="I153" s="119"/>
      <c r="J153" s="119"/>
      <c r="K153" s="119"/>
      <c r="L153" s="119"/>
      <c r="M153" s="119"/>
    </row>
    <row r="154" spans="1:13" x14ac:dyDescent="0.25">
      <c r="B154" s="119" t="s">
        <v>201</v>
      </c>
      <c r="C154" s="119"/>
      <c r="D154" s="119"/>
      <c r="E154" s="119"/>
      <c r="F154" s="119"/>
      <c r="G154" s="119"/>
      <c r="H154" s="119"/>
      <c r="I154" s="119"/>
      <c r="J154" s="119"/>
      <c r="K154" s="119"/>
      <c r="L154" s="119"/>
      <c r="M154" s="119"/>
    </row>
    <row r="155" spans="1:13" ht="24" customHeight="1" x14ac:dyDescent="0.25">
      <c r="B155" s="119"/>
      <c r="C155" s="119"/>
      <c r="D155" s="119"/>
      <c r="E155" s="119"/>
      <c r="F155" s="119"/>
      <c r="G155" s="119"/>
      <c r="H155" s="119"/>
      <c r="I155" s="119"/>
      <c r="J155" s="119"/>
      <c r="K155" s="119"/>
      <c r="L155" s="119"/>
      <c r="M155" s="119"/>
    </row>
    <row r="156" spans="1:13" ht="24" customHeight="1" x14ac:dyDescent="0.25">
      <c r="B156" s="119" t="s">
        <v>227</v>
      </c>
      <c r="C156" s="119"/>
      <c r="D156" s="119"/>
      <c r="E156" s="119"/>
      <c r="F156" s="119"/>
      <c r="G156" s="119"/>
      <c r="H156" s="119"/>
      <c r="I156" s="119"/>
      <c r="J156" s="119"/>
      <c r="K156" s="119"/>
      <c r="L156" s="119"/>
      <c r="M156" s="119"/>
    </row>
    <row r="157" spans="1:13" ht="36" customHeight="1" x14ac:dyDescent="0.25">
      <c r="B157" s="119"/>
      <c r="C157" s="119"/>
      <c r="D157" s="119"/>
      <c r="E157" s="119"/>
      <c r="F157" s="119"/>
      <c r="G157" s="119"/>
      <c r="H157" s="119"/>
      <c r="I157" s="119"/>
      <c r="J157" s="119"/>
      <c r="K157" s="119"/>
      <c r="L157" s="119"/>
      <c r="M157" s="119"/>
    </row>
    <row r="158" spans="1:13" ht="18.75" customHeight="1" x14ac:dyDescent="0.25">
      <c r="B158" s="60"/>
      <c r="C158" s="60"/>
      <c r="D158" s="60"/>
      <c r="E158" s="60"/>
      <c r="F158" s="60"/>
      <c r="G158" s="60"/>
      <c r="H158" s="60"/>
      <c r="I158" s="66"/>
      <c r="J158" s="60"/>
      <c r="K158" s="60"/>
      <c r="L158" s="60"/>
      <c r="M158" s="60"/>
    </row>
    <row r="159" spans="1:13" ht="40.5" customHeight="1" x14ac:dyDescent="0.3">
      <c r="B159" s="81" t="s">
        <v>229</v>
      </c>
      <c r="C159" s="81"/>
      <c r="D159" s="43"/>
      <c r="E159" s="43"/>
      <c r="F159" s="43"/>
      <c r="G159" s="43"/>
      <c r="H159" s="49"/>
      <c r="I159" s="69"/>
      <c r="J159" s="49"/>
      <c r="K159" s="120" t="s">
        <v>230</v>
      </c>
      <c r="L159" s="120"/>
      <c r="M159" s="42"/>
    </row>
    <row r="160" spans="1:13" ht="20.25" x14ac:dyDescent="0.3">
      <c r="B160" s="44"/>
      <c r="C160" s="43"/>
      <c r="D160" s="43"/>
      <c r="E160" s="43"/>
      <c r="F160" s="43"/>
      <c r="G160" s="43"/>
      <c r="H160" s="49"/>
      <c r="I160" s="69"/>
      <c r="J160" s="49"/>
      <c r="K160" s="48"/>
      <c r="L160" s="48"/>
      <c r="M160" s="42"/>
    </row>
  </sheetData>
  <mergeCells count="122">
    <mergeCell ref="B156:M157"/>
    <mergeCell ref="M132:M134"/>
    <mergeCell ref="B149:M151"/>
    <mergeCell ref="B152:M153"/>
    <mergeCell ref="B154:M155"/>
    <mergeCell ref="K159:L159"/>
    <mergeCell ref="A100:A102"/>
    <mergeCell ref="A103:A105"/>
    <mergeCell ref="A107:A109"/>
    <mergeCell ref="B143:B146"/>
    <mergeCell ref="C136:M136"/>
    <mergeCell ref="L123:L125"/>
    <mergeCell ref="M123:M125"/>
    <mergeCell ref="A143:A146"/>
    <mergeCell ref="B100:B102"/>
    <mergeCell ref="B103:B105"/>
    <mergeCell ref="B107:B109"/>
    <mergeCell ref="B123:B125"/>
    <mergeCell ref="A123:A125"/>
    <mergeCell ref="B111:B113"/>
    <mergeCell ref="A111:A113"/>
    <mergeCell ref="A114:A115"/>
    <mergeCell ref="A118:A121"/>
    <mergeCell ref="B118:B121"/>
    <mergeCell ref="A66:A68"/>
    <mergeCell ref="B71:B73"/>
    <mergeCell ref="A71:A73"/>
    <mergeCell ref="B74:B76"/>
    <mergeCell ref="A74:A76"/>
    <mergeCell ref="B91:B93"/>
    <mergeCell ref="A91:A93"/>
    <mergeCell ref="A94:A96"/>
    <mergeCell ref="A97:A99"/>
    <mergeCell ref="B66:B68"/>
    <mergeCell ref="B94:B96"/>
    <mergeCell ref="B97:B99"/>
    <mergeCell ref="C34:C38"/>
    <mergeCell ref="B33:B34"/>
    <mergeCell ref="A33:A39"/>
    <mergeCell ref="C30:M30"/>
    <mergeCell ref="C31:M31"/>
    <mergeCell ref="A32:M32"/>
    <mergeCell ref="M33:M39"/>
    <mergeCell ref="L33:L39"/>
    <mergeCell ref="D4:K4"/>
    <mergeCell ref="D5:D6"/>
    <mergeCell ref="E5:K5"/>
    <mergeCell ref="C4:C6"/>
    <mergeCell ref="B4:B6"/>
    <mergeCell ref="A20:M20"/>
    <mergeCell ref="C24:M24"/>
    <mergeCell ref="C25:M25"/>
    <mergeCell ref="A26:M26"/>
    <mergeCell ref="C1:K3"/>
    <mergeCell ref="C18:M18"/>
    <mergeCell ref="C19:M19"/>
    <mergeCell ref="B11:B13"/>
    <mergeCell ref="A11:A13"/>
    <mergeCell ref="L11:L13"/>
    <mergeCell ref="M11:M13"/>
    <mergeCell ref="B14:B16"/>
    <mergeCell ref="A14:A16"/>
    <mergeCell ref="L14:L16"/>
    <mergeCell ref="M14:M16"/>
    <mergeCell ref="L4:L6"/>
    <mergeCell ref="M4:M6"/>
    <mergeCell ref="C8:M8"/>
    <mergeCell ref="C9:M9"/>
    <mergeCell ref="A10:M10"/>
    <mergeCell ref="A4:A6"/>
    <mergeCell ref="A51:A57"/>
    <mergeCell ref="C51:C57"/>
    <mergeCell ref="M51:M56"/>
    <mergeCell ref="I45:I46"/>
    <mergeCell ref="J45:J46"/>
    <mergeCell ref="K45:K46"/>
    <mergeCell ref="L40:L49"/>
    <mergeCell ref="M40:M49"/>
    <mergeCell ref="D45:D46"/>
    <mergeCell ref="E45:E46"/>
    <mergeCell ref="F45:F46"/>
    <mergeCell ref="G45:G46"/>
    <mergeCell ref="H45:H46"/>
    <mergeCell ref="B40:B41"/>
    <mergeCell ref="C41:C48"/>
    <mergeCell ref="A40:A49"/>
    <mergeCell ref="L51:L57"/>
    <mergeCell ref="L132:L134"/>
    <mergeCell ref="L66:L68"/>
    <mergeCell ref="M66:M68"/>
    <mergeCell ref="L71:L73"/>
    <mergeCell ref="M71:M73"/>
    <mergeCell ref="L74:L76"/>
    <mergeCell ref="M74:M76"/>
    <mergeCell ref="L91:L93"/>
    <mergeCell ref="M91:M93"/>
    <mergeCell ref="L94:L96"/>
    <mergeCell ref="M94:M96"/>
    <mergeCell ref="B159:C159"/>
    <mergeCell ref="L97:L99"/>
    <mergeCell ref="M97:M99"/>
    <mergeCell ref="L100:L102"/>
    <mergeCell ref="M100:M102"/>
    <mergeCell ref="L103:L105"/>
    <mergeCell ref="M103:M105"/>
    <mergeCell ref="A137:M137"/>
    <mergeCell ref="A138:A139"/>
    <mergeCell ref="A140:A141"/>
    <mergeCell ref="B138:B139"/>
    <mergeCell ref="B140:B141"/>
    <mergeCell ref="L138:L139"/>
    <mergeCell ref="M138:M139"/>
    <mergeCell ref="L140:L141"/>
    <mergeCell ref="L107:L109"/>
    <mergeCell ref="M107:M109"/>
    <mergeCell ref="L111:L113"/>
    <mergeCell ref="M111:M113"/>
    <mergeCell ref="L118:L121"/>
    <mergeCell ref="M118:M121"/>
    <mergeCell ref="M140:M141"/>
    <mergeCell ref="B132:B134"/>
    <mergeCell ref="A132:A134"/>
  </mergeCells>
  <pageMargins left="0.47244094488188981" right="0.78740157480314965" top="1.1220472440944882" bottom="0.19685039370078741" header="0.31496062992125984" footer="0.31496062992125984"/>
  <pageSetup paperSize="9" scale="47" fitToHeight="0" orientation="landscape" r:id="rId1"/>
  <rowBreaks count="10" manualBreakCount="10">
    <brk id="25" max="12" man="1"/>
    <brk id="49" max="12" man="1"/>
    <brk id="61" max="12" man="1"/>
    <brk id="69" max="12" man="1"/>
    <brk id="80" max="12" man="1"/>
    <brk id="89" max="12" man="1"/>
    <brk id="105" max="12" man="1"/>
    <brk id="116" max="12" man="1"/>
    <brk id="127" max="12" man="1"/>
    <brk id="147"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2022-05-26T13:28:49Z</dcterms:modified>
</cp:coreProperties>
</file>