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приложение _доходы_ источники_" sheetId="1" r:id="rId1"/>
    <sheet name="приложение _расходы_ Свод" sheetId="2" r:id="rId2"/>
  </sheets>
  <definedNames>
    <definedName name="Excel_BuiltIn__FilterDatabase_1">'приложение _доходы_ источники_'!$A$8:$F$44</definedName>
    <definedName name="Excel_BuiltIn__FilterDatabase_2">'приложение _расходы_ Свод'!#REF!</definedName>
    <definedName name="_xlnm.Print_Titles" localSheetId="0">'приложение _доходы_ источники_'!$6:$6</definedName>
    <definedName name="_xlnm.Print_Titles" localSheetId="1">'приложение _расходы_ Свод'!$4:$4</definedName>
    <definedName name="_xlnm.Print_Area" localSheetId="0">'приложение _доходы_ источники_'!$A$1:$F$73</definedName>
    <definedName name="_xlnm.Print_Area" localSheetId="1">'приложение _расходы_ Свод'!$A$1:$F$54</definedName>
  </definedNames>
  <calcPr fullCalcOnLoad="1"/>
</workbook>
</file>

<file path=xl/sharedStrings.xml><?xml version="1.0" encoding="utf-8"?>
<sst xmlns="http://schemas.openxmlformats.org/spreadsheetml/2006/main" count="249" uniqueCount="244">
  <si>
    <t>1. Оценка ожидаемого исполнения местного бюджета по доходам и источникам внутреннего финансирования дефицита местного бюджета</t>
  </si>
  <si>
    <t>(тыс.рублей)</t>
  </si>
  <si>
    <t xml:space="preserve">Код </t>
  </si>
  <si>
    <t>Наименование дохода</t>
  </si>
  <si>
    <t>Доходы, всего</t>
  </si>
  <si>
    <t>1 00 00000 00 0000 000</t>
  </si>
  <si>
    <t>Налоговые и неналоговые доходы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</si>
  <si>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</si>
  <si>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</si>
  <si>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</si>
  <si>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</si>
  <si>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 xml:space="preserve">1 03 02000 01 0000 110 </t>
  </si>
  <si>
    <t>Доходы от уплаты акцизов на нефтепродукты</t>
  </si>
  <si>
    <t xml:space="preserve">1 05 01000 00 0000 110 </t>
  </si>
  <si>
    <t>Налог, взимаемый в связи с применением упрощенной системы налогообложения</t>
  </si>
  <si>
    <t xml:space="preserve">1 05 02000 02 0000 110 </t>
  </si>
  <si>
    <t>Единый налог на вмененный доход для отдельных видов деятельности</t>
  </si>
  <si>
    <t xml:space="preserve">1 05 03000 01 0000 110 </t>
  </si>
  <si>
    <t>Единый  сельскохозяйственный налог</t>
  </si>
  <si>
    <t xml:space="preserve">1 05 04020 02 0000 110 </t>
  </si>
  <si>
    <t xml:space="preserve">Налог, взимаемый в связи с примененим патентной системы налогообложения </t>
  </si>
  <si>
    <t xml:space="preserve">1 08 00000 00 0000 110 </t>
  </si>
  <si>
    <t>Государственная пошлина по делам, рассматриваемым в судах общей юрисдикции, мировыми судьями</t>
  </si>
  <si>
    <t xml:space="preserve">1 09 00000 00 0000 110 </t>
  </si>
  <si>
    <t>Задолженность и перерасчеты по отмененным налогам, сборам и иным обязательным платежам</t>
  </si>
  <si>
    <t>1 11 03050 05 0000 120</t>
  </si>
  <si>
    <t>Проценты, полученные от предоставления бюджетных кредитов внутри страны за счет средств бюджетов Российской Федерации</t>
  </si>
  <si>
    <t xml:space="preserve">1 11 05013 05 0000 120  </t>
  </si>
  <si>
    <t>Доходы получаемые  в виде арендной платы за земельные участки, государственная собственность на которые  не разграничена и которые расположены 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</si>
  <si>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1 11 05013 13 0000 120  </t>
  </si>
  <si>
    <t>Доходы получаемые  в виде арендной платы за земельные участки, государственная собственность на которые  не разграничена и которые расположены 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</si>
  <si>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1 11 05314 13 0000 120  </t>
  </si>
  <si>
    <t>Плата по соглашениям об установлении сервитута, заключенным органами местного самоуправления мунциипальных районов, государственными или муниципальными предприятиями либо государственными или муниципальными учреждениями  в отношении земельных участков, государственная собственность на которые не разграничена и которые расположены в в границах  городских поселений</t>
  </si>
  <si>
    <t>1 11 05075 05 0001 120</t>
  </si>
  <si>
    <t>Доходы от сдачи в аренду имущества, состаляющего казну муниципальныхрайонов (з исключением земельных участков)</t>
  </si>
  <si>
    <t>1 11 09045 05 0000 120</t>
  </si>
  <si>
    <t>Прочие поступления от использования имущества, находящегося в собственности муниципальных районо (за исключениемимущества мунгиципальных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</si>
  <si>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</si>
  <si>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</si>
  <si>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</si>
  <si>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</si>
  <si>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</si>
  <si>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бюджетом муниципальных районов</t>
  </si>
  <si>
    <t>1 14 02053 05 0000 410</t>
  </si>
  <si>
    <t>Доходы от реализации иного  имущества, находящегося в собственности муниципальных районов (за исключением имущества муниципальных бюджетных  и автономных учреждений, а также имущества мунцииапльных  унитрных предпроиятий, в том числе казенных)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</si>
  <si>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</si>
  <si>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</si>
  <si>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</si>
  <si>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</si>
  <si>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</si>
  <si>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</si>
  <si>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1 16 00000 00 0000 000       </t>
  </si>
  <si>
    <t>Штрафы, санкции, возмещение ущерба</t>
  </si>
  <si>
    <t xml:space="preserve">1 17 00000 00 0000 000       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</si>
  <si>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</si>
  <si>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</si>
  <si>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</si>
  <si>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</si>
  <si>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</si>
  <si>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2 02 10000 00 0000 000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</si>
  <si>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</si>
  <si>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</si>
  <si>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</si>
  <si>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</si>
  <si>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  бюджетов субъектов Российской Федерации от возврата бюджетами бюджетной системы Российской Федерации остатков субсидий, субвенций  и иных межбюджетных трансфертов, имеющих целевое назначение,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</si>
  <si>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 </t>
  </si>
  <si>
    <t>х</t>
  </si>
  <si>
    <t>000 01 00 00 00 00 0000 000</t>
  </si>
  <si>
    <t>Источники внутреннего финансирования дефицита бюджета, всего</t>
  </si>
  <si>
    <t>в том числе: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</si>
  <si>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</si>
  <si>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</si>
  <si>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</si>
  <si>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</si>
  <si>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</si>
  <si>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бюджетом субъекта Российской Федерации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</si>
  <si>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</si>
  <si>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</si>
  <si>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000 01 02 00 00 05 0000 810</t>
  </si>
  <si>
    <t>Погашение бюджетом субъекта Российской Федерации кредитов от кредитных организаций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</si>
  <si>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</si>
  <si>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</si>
  <si>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</si>
  <si>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</si>
  <si>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</si>
  <si>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</si>
  <si>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000 01 03 00 00 00 0000 800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</si>
  <si>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</si>
  <si>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000 01 03 00 00 05 0000 810</t>
  </si>
  <si>
    <t xml:space="preserve">Погашение бюджетом субъекта Российской Федерации кредитов от других бюджетов бюджетной системы Российской Федерации в валюте Российской Федерации
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</si>
  <si>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</si>
  <si>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</si>
  <si>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</si>
  <si>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</si>
  <si>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</si>
  <si>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</si>
  <si>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000 01 06 05 02 05 0000 640</t>
  </si>
  <si>
    <t xml:space="preserve"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</t>
  </si>
  <si>
    <t>000 01 06 05 00 00 0000 500</t>
  </si>
  <si>
    <t>Предоставление бюджетных кредитов внутри страны в валюте Российской Федерации</t>
  </si>
  <si>
    <t>000 01 06 05 02 050000 540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</si>
  <si>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</si>
  <si>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000 01 06 01 00 000000 630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</si>
  <si>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</si>
  <si>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000 01 06 01 00 050000 630</t>
  </si>
  <si>
    <t>Средства от продажи акций и иных форм участия в капитале, находящихся в   собственности муниципального района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</si>
  <si>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</si>
  <si>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</si>
  <si>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</si>
  <si>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</si>
  <si>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</si>
  <si>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</si>
  <si>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</si>
  <si>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</si>
  <si>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</si>
  <si>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бюджета субъекта Российской Федерации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</si>
  <si>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</si>
  <si>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</si>
  <si>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</si>
  <si>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</si>
  <si>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</si>
  <si>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</si>
  <si>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000 01 05 02 01 050000 610</t>
  </si>
  <si>
    <t>Уменьшение прочих остатков денежных средств бюджета субъекта Российской Федерации</t>
  </si>
  <si>
    <t xml:space="preserve">2. Оценка ожидаемого исполнения местного бюджета по расходам </t>
  </si>
  <si>
    <t xml:space="preserve">Наименование </t>
  </si>
  <si>
    <t>Расходы,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</si>
  <si>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</si>
  <si>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</si>
  <si>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</si>
  <si>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</si>
  <si>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</si>
  <si>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</si>
  <si>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</si>
  <si>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</si>
  <si>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</si>
  <si>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</si>
  <si>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</si>
  <si>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</si>
  <si>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</si>
  <si>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</si>
  <si>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</si>
  <si>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</si>
  <si>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</si>
  <si>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 xml:space="preserve">Национальная оборона 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</si>
  <si>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</si>
  <si>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</si>
  <si>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</si>
  <si>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</si>
  <si>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</si>
  <si>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</si>
  <si>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</si>
  <si>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</si>
  <si>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</si>
  <si>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</si>
  <si>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</si>
  <si>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</si>
  <si>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</si>
  <si>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</si>
  <si>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</si>
  <si>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</si>
  <si>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</si>
  <si>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</si>
  <si>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</si>
  <si>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</si>
  <si>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</si>
  <si>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</si>
  <si>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0600</t>
  </si>
  <si>
    <t xml:space="preserve">Охрана окружающей среды 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</si>
  <si>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</si>
  <si>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</si>
  <si>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</si>
  <si>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</si>
  <si>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</si>
  <si>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</si>
  <si>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</si>
  <si>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</si>
  <si>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</si>
  <si>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</si>
  <si>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</si>
  <si>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</si>
  <si>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</si>
  <si>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</si>
  <si>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</si>
  <si>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</si>
  <si>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</si>
  <si>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</si>
  <si>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</si>
  <si>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</si>
  <si>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</si>
  <si>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</si>
  <si>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</si>
  <si>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</si>
  <si>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</si>
  <si>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</si>
  <si>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</si>
  <si>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</si>
  <si>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</si>
  <si>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</si>
  <si>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</si>
  <si>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</si>
  <si>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</si>
  <si>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</si>
  <si>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</si>
  <si>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</si>
  <si>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</si>
  <si>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</si>
  <si>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</si>
  <si>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</si>
  <si>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1300</t>
  </si>
  <si>
    <t>Обслуживание государственного и           муниципального долга</t>
  </si>
  <si>
    <t>1301</t>
  </si>
  <si>
    <t>Обслуживание государственного внутреннего и муниципального долга</t>
  </si>
  <si>
    <t>1400</t>
  </si>
  <si>
    <t xml:space="preserve">Межбюджетные трансферты общего  характера бюджетам субъектов Российской Федерации и муниципальных образований 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</si>
  <si>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</si>
  <si>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</si>
  <si>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Заместитель главы администрации (начальник финансового управления) </t>
  </si>
  <si>
    <t>Ожидаемое исполнение  на 2019 год</t>
  </si>
  <si>
    <t>Процент ожидаемого исполнения на 2019 год к бюджету, утвержден-ному решением на 2019 год</t>
  </si>
  <si>
    <t>1402</t>
  </si>
  <si>
    <t>Дотация на поддержку мер по обеспечению сбалансированности бюджетов субъектов Российской Федерации и местных бюджетов</t>
  </si>
  <si>
    <t>Г.В.Витковская</t>
  </si>
  <si>
    <t xml:space="preserve">                  Оценка ожидаемого исполнения районного бюджета на 2019 год</t>
  </si>
  <si>
    <t>2 02 20000 00 0000 150</t>
  </si>
  <si>
    <t>2 02 30000 00 0000 150</t>
  </si>
  <si>
    <t>2 02 40000 00 0000 150</t>
  </si>
  <si>
    <t>2 18 60010 05 0000150</t>
  </si>
  <si>
    <t>2 19 00000 05 0000 150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</si>
  <si>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</si>
  <si>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</si>
  <si>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1 11 05025 05 0000 120 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</si>
  <si>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</si>
  <si>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0107</t>
  </si>
  <si>
    <t>Обеспечения проведения выборов и референдумов</t>
  </si>
  <si>
    <t>0501</t>
  </si>
  <si>
    <t>Жилищное хозяйство</t>
  </si>
  <si>
    <t>Процент ожидаемого исполнения на 2019 год к бюджету, утвержденному решением на 2019 год</t>
  </si>
  <si>
    <t>Кассовое исполнение на 01.11.2019 года</t>
  </si>
  <si>
    <t>Бюджет, утвержденный решением Совета МО Северский район от 20 декабря 2018 года № 368 ( в ред.от 24.10.2019г.)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</si>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</sst>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6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164" fontId="26" fillId="0" borderId="11" xfId="0" applyNumberFormat="1" applyFont="1" applyFill="1" applyBorder="1" applyAlignment="1">
      <alignment horizontal="right" vertical="center" wrapText="1"/>
    </xf>
    <xf numFmtId="164" fontId="26" fillId="0" borderId="11" xfId="0" applyNumberFormat="1" applyFont="1" applyFill="1" applyBorder="1" applyAlignment="1">
      <alignment horizontal="right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 vertical="top" wrapText="1"/>
    </xf>
    <xf numFmtId="164" fontId="26" fillId="0" borderId="11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vertical="top" wrapText="1"/>
    </xf>
    <xf numFmtId="164" fontId="23" fillId="0" borderId="11" xfId="0" applyNumberFormat="1" applyFont="1" applyFill="1" applyBorder="1" applyAlignment="1">
      <alignment horizontal="right"/>
    </xf>
    <xf numFmtId="0" fontId="23" fillId="0" borderId="11" xfId="0" applyFont="1" applyBorder="1" applyAlignment="1">
      <alignment horizontal="left" vertical="top" wrapText="1"/>
    </xf>
    <xf numFmtId="0" fontId="23" fillId="0" borderId="11" xfId="0" applyFont="1" applyBorder="1" applyAlignment="1">
      <alignment wrapText="1"/>
    </xf>
    <xf numFmtId="0" fontId="26" fillId="0" borderId="11" xfId="53" applyNumberFormat="1" applyFont="1" applyFill="1" applyBorder="1" applyAlignment="1" applyProtection="1">
      <alignment horizontal="center" vertical="top"/>
      <protection hidden="1"/>
    </xf>
    <xf numFmtId="165" fontId="26" fillId="0" borderId="11" xfId="53" applyNumberFormat="1" applyFont="1" applyFill="1" applyBorder="1" applyAlignment="1" applyProtection="1">
      <alignment horizontal="left" vertical="top" wrapText="1"/>
      <protection hidden="1"/>
    </xf>
    <xf numFmtId="164" fontId="26" fillId="0" borderId="11" xfId="53" applyNumberFormat="1" applyFont="1" applyFill="1" applyBorder="1" applyAlignment="1" applyProtection="1">
      <alignment horizontal="right"/>
      <protection hidden="1"/>
    </xf>
    <xf numFmtId="0" fontId="23" fillId="0" borderId="11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horizontal="left" vertical="top"/>
      <protection hidden="1"/>
    </xf>
    <xf numFmtId="0" fontId="26" fillId="0" borderId="11" xfId="53" applyNumberFormat="1" applyFont="1" applyFill="1" applyBorder="1" applyAlignment="1" applyProtection="1">
      <alignment horizontal="left" vertical="top" wrapText="1"/>
      <protection hidden="1"/>
    </xf>
    <xf numFmtId="0" fontId="23" fillId="0" borderId="11" xfId="53" applyNumberFormat="1" applyFont="1" applyFill="1" applyBorder="1" applyAlignment="1" applyProtection="1">
      <alignment horizontal="left" vertical="top" wrapText="1"/>
      <protection hidden="1"/>
    </xf>
    <xf numFmtId="164" fontId="23" fillId="0" borderId="11" xfId="53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19" fillId="0" borderId="0" xfId="0" applyFont="1" applyFill="1" applyAlignment="1">
      <alignment horizontal="right" vertical="top"/>
    </xf>
    <xf numFmtId="165" fontId="25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 vertical="top"/>
    </xf>
    <xf numFmtId="164" fontId="26" fillId="0" borderId="10" xfId="53" applyNumberFormat="1" applyFont="1" applyFill="1" applyBorder="1" applyAlignment="1" applyProtection="1">
      <alignment horizontal="center"/>
      <protection hidden="1"/>
    </xf>
    <xf numFmtId="165" fontId="26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164" fontId="23" fillId="0" borderId="10" xfId="0" applyNumberFormat="1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 vertical="top" wrapText="1"/>
    </xf>
    <xf numFmtId="164" fontId="23" fillId="0" borderId="10" xfId="53" applyNumberFormat="1" applyFont="1" applyFill="1" applyBorder="1" applyAlignment="1" applyProtection="1">
      <alignment horizontal="center"/>
      <protection hidden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Alignment="1">
      <alignment horizontal="center"/>
    </xf>
    <xf numFmtId="164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/>
    </xf>
    <xf numFmtId="165" fontId="23" fillId="0" borderId="12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164" fontId="23" fillId="0" borderId="13" xfId="0" applyNumberFormat="1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Fill="1" applyBorder="1" applyAlignment="1">
      <alignment horizontal="center"/>
    </xf>
    <xf numFmtId="0" fontId="23" fillId="0" borderId="11" xfId="0" applyFont="1" applyBorder="1" applyAlignment="1">
      <alignment vertical="top" wrapText="1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4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zoomScale="85" zoomScaleNormal="85" zoomScalePageLayoutView="0" workbookViewId="0" topLeftCell="A41">
      <selection activeCell="E74" sqref="E74"/>
    </sheetView>
  </sheetViews>
  <sheetFormatPr defaultColWidth="8.75390625" defaultRowHeight="12.75"/>
  <cols>
    <col min="1" max="1" width="23.625" style="1" customWidth="1"/>
    <col min="2" max="2" width="70.375" style="2" customWidth="1"/>
    <col min="3" max="3" width="13.75390625" style="3" customWidth="1"/>
    <col min="4" max="4" width="12.625" style="4" customWidth="1"/>
    <col min="5" max="5" width="12.25390625" style="4" customWidth="1"/>
    <col min="6" max="6" width="13.00390625" style="4" customWidth="1"/>
    <col min="7" max="7" width="8.75390625" style="4" customWidth="1"/>
    <col min="8" max="8" width="10.25390625" style="4" customWidth="1"/>
    <col min="9" max="16384" width="8.75390625" style="4" customWidth="1"/>
  </cols>
  <sheetData>
    <row r="1" spans="1:6" ht="18.75">
      <c r="A1" s="5"/>
      <c r="B1" s="6" t="s">
        <v>223</v>
      </c>
      <c r="C1" s="7"/>
      <c r="D1" s="7"/>
      <c r="E1" s="7"/>
      <c r="F1" s="7"/>
    </row>
    <row r="2" spans="1:6" ht="12" customHeight="1">
      <c r="A2" s="8"/>
      <c r="B2" s="9"/>
      <c r="C2" s="9"/>
      <c r="D2" s="9"/>
      <c r="E2" s="9"/>
      <c r="F2" s="9"/>
    </row>
    <row r="3" spans="1:6" ht="19.5" customHeight="1">
      <c r="A3" s="78" t="s">
        <v>0</v>
      </c>
      <c r="B3" s="78"/>
      <c r="C3" s="78"/>
      <c r="D3" s="78"/>
      <c r="E3" s="78"/>
      <c r="F3" s="78"/>
    </row>
    <row r="4" spans="2:6" ht="23.25" customHeight="1">
      <c r="B4" s="10"/>
      <c r="F4" s="11" t="s">
        <v>1</v>
      </c>
    </row>
    <row r="5" spans="1:6" ht="95.25" customHeight="1">
      <c r="A5" s="12" t="s">
        <v>2</v>
      </c>
      <c r="B5" s="13" t="s">
        <v>3</v>
      </c>
      <c r="C5" s="14" t="s">
        <v>239</v>
      </c>
      <c r="D5" s="14" t="s">
        <v>238</v>
      </c>
      <c r="E5" s="14" t="s">
        <v>218</v>
      </c>
      <c r="F5" s="14" t="s">
        <v>237</v>
      </c>
    </row>
    <row r="6" spans="1:6" s="17" customFormat="1" ht="18" customHeight="1">
      <c r="A6" s="15">
        <v>1</v>
      </c>
      <c r="B6" s="15">
        <v>2</v>
      </c>
      <c r="C6" s="16">
        <v>3</v>
      </c>
      <c r="D6" s="16">
        <v>4</v>
      </c>
      <c r="E6" s="16">
        <v>5</v>
      </c>
      <c r="F6" s="16">
        <v>6</v>
      </c>
    </row>
    <row r="7" spans="1:6" ht="15.75">
      <c r="A7" s="18"/>
      <c r="B7" s="19" t="s">
        <v>4</v>
      </c>
      <c r="C7" s="20">
        <f>C8+C37</f>
        <v>1952818.4000000004</v>
      </c>
      <c r="D7" s="20">
        <f>D8+D37</f>
        <v>1576717.6000000003</v>
      </c>
      <c r="E7" s="20">
        <f>E8+E37</f>
        <v>1991984.2000000002</v>
      </c>
      <c r="F7" s="21">
        <f aca="true" t="shared" si="0" ref="F7:F16">E7/C7*100</f>
        <v>102.00560379807972</v>
      </c>
    </row>
    <row r="8" spans="1:6" s="25" customFormat="1" ht="15.75">
      <c r="A8" s="22" t="s">
        <v>5</v>
      </c>
      <c r="B8" s="23" t="s">
        <v>6</v>
      </c>
      <c r="C8" s="24">
        <f>C9+C10+C11+C12+C13+C14+C15+C16+C17+C18+C19+C20+C21+C24+C25+C26+C27+C28+C29+C30+C31+C32+C33+C34+C35+C36</f>
        <v>639423.7999999999</v>
      </c>
      <c r="D8" s="24">
        <f>D9+D10+D11+D12+D13+D14+D15+D16+D17+D18+D19+D20+D21+D24+D25+D26+D27+D28+D29+D30+D31+D32+D33+D34+D35+D36+D22+D23</f>
        <v>557582.6000000003</v>
      </c>
      <c r="E8" s="24">
        <f>E9+E10+E11+E12+E13+E14+E15+E16+E17+E18+E19+E20+E21+E24+E25+E26+E27+E28+E29+E30+E31+E32+E33+E34+E35+E36+E22+E23</f>
        <v>678595.7</v>
      </c>
      <c r="F8" s="21">
        <f t="shared" si="0"/>
        <v>106.12612480173557</v>
      </c>
    </row>
    <row r="9" spans="1:6" ht="15.75">
      <c r="A9" s="26" t="s">
        <v>7</v>
      </c>
      <c r="B9" s="27" t="s">
        <v>8</v>
      </c>
      <c r="C9" s="28">
        <v>23471.7</v>
      </c>
      <c r="D9" s="28">
        <v>48458.8</v>
      </c>
      <c r="E9" s="28">
        <v>50268.6</v>
      </c>
      <c r="F9" s="21">
        <f t="shared" si="0"/>
        <v>214.1668477357839</v>
      </c>
    </row>
    <row r="10" spans="1:6" ht="15.75">
      <c r="A10" s="26" t="s">
        <v>9</v>
      </c>
      <c r="B10" s="27" t="s">
        <v>10</v>
      </c>
      <c r="C10" s="28">
        <v>453550.8</v>
      </c>
      <c r="D10" s="28">
        <v>349568.5</v>
      </c>
      <c r="E10" s="28">
        <v>446883</v>
      </c>
      <c r="F10" s="21">
        <f t="shared" si="0"/>
        <v>98.52986699615568</v>
      </c>
    </row>
    <row r="11" spans="1:6" ht="15.75">
      <c r="A11" s="26" t="s">
        <v>11</v>
      </c>
      <c r="B11" s="27" t="s">
        <v>12</v>
      </c>
      <c r="C11" s="28">
        <v>2194.1</v>
      </c>
      <c r="D11" s="28">
        <v>2436.6</v>
      </c>
      <c r="E11" s="28">
        <v>2780</v>
      </c>
      <c r="F11" s="21">
        <f t="shared" si="0"/>
        <v>126.70343193108793</v>
      </c>
    </row>
    <row r="12" spans="1:6" ht="15.75">
      <c r="A12" s="26" t="s">
        <v>13</v>
      </c>
      <c r="B12" s="27" t="s">
        <v>14</v>
      </c>
      <c r="C12" s="28">
        <v>41308.3</v>
      </c>
      <c r="D12" s="28">
        <v>40368.1</v>
      </c>
      <c r="E12" s="28">
        <v>42300</v>
      </c>
      <c r="F12" s="21">
        <f t="shared" si="0"/>
        <v>102.40072818295596</v>
      </c>
    </row>
    <row r="13" spans="1:6" ht="15.75">
      <c r="A13" s="26" t="s">
        <v>15</v>
      </c>
      <c r="B13" s="27" t="s">
        <v>16</v>
      </c>
      <c r="C13" s="28">
        <v>38353.1</v>
      </c>
      <c r="D13" s="28">
        <v>34120</v>
      </c>
      <c r="E13" s="28">
        <v>34950</v>
      </c>
      <c r="F13" s="21">
        <f t="shared" si="0"/>
        <v>91.12692324740374</v>
      </c>
    </row>
    <row r="14" spans="1:6" ht="15.75">
      <c r="A14" s="26" t="s">
        <v>17</v>
      </c>
      <c r="B14" s="27" t="s">
        <v>18</v>
      </c>
      <c r="C14" s="28">
        <v>4488.7</v>
      </c>
      <c r="D14" s="28">
        <v>5330.2</v>
      </c>
      <c r="E14" s="28">
        <v>5330.3</v>
      </c>
      <c r="F14" s="21">
        <f t="shared" si="0"/>
        <v>118.74930380733844</v>
      </c>
    </row>
    <row r="15" spans="1:6" ht="15.75">
      <c r="A15" s="26" t="s">
        <v>19</v>
      </c>
      <c r="B15" s="27" t="s">
        <v>20</v>
      </c>
      <c r="C15" s="28">
        <v>197.3</v>
      </c>
      <c r="D15" s="28">
        <v>336</v>
      </c>
      <c r="E15" s="28">
        <v>336</v>
      </c>
      <c r="F15" s="21">
        <f t="shared" si="0"/>
        <v>170.29903699949315</v>
      </c>
    </row>
    <row r="16" spans="1:6" ht="25.5">
      <c r="A16" s="26" t="s">
        <v>21</v>
      </c>
      <c r="B16" s="27" t="s">
        <v>22</v>
      </c>
      <c r="C16" s="28">
        <v>11680.4</v>
      </c>
      <c r="D16" s="28">
        <v>10590.3</v>
      </c>
      <c r="E16" s="28">
        <v>12680</v>
      </c>
      <c r="F16" s="21">
        <f t="shared" si="0"/>
        <v>108.55792609842129</v>
      </c>
    </row>
    <row r="17" spans="1:6" ht="25.5">
      <c r="A17" s="26" t="s">
        <v>23</v>
      </c>
      <c r="B17" s="27" t="s">
        <v>24</v>
      </c>
      <c r="C17" s="28"/>
      <c r="D17" s="28">
        <v>0.3</v>
      </c>
      <c r="E17" s="28">
        <v>0.3</v>
      </c>
      <c r="F17" s="21"/>
    </row>
    <row r="18" spans="1:6" s="25" customFormat="1" ht="25.5">
      <c r="A18" s="26" t="s">
        <v>25</v>
      </c>
      <c r="B18" s="27" t="s">
        <v>26</v>
      </c>
      <c r="C18" s="28">
        <v>164.2</v>
      </c>
      <c r="D18" s="28">
        <v>138.4</v>
      </c>
      <c r="E18" s="28">
        <v>164.2</v>
      </c>
      <c r="F18" s="21">
        <f aca="true" t="shared" si="1" ref="F18:F35">E18/C18*100</f>
        <v>100</v>
      </c>
    </row>
    <row r="19" spans="1:6" s="25" customFormat="1" ht="63.75">
      <c r="A19" s="26" t="s">
        <v>27</v>
      </c>
      <c r="B19" s="27" t="s">
        <v>28</v>
      </c>
      <c r="C19" s="28">
        <v>22100</v>
      </c>
      <c r="D19" s="28">
        <v>23548.3</v>
      </c>
      <c r="E19" s="28">
        <v>24061.2</v>
      </c>
      <c r="F19" s="21">
        <f t="shared" si="1"/>
        <v>108.87420814479638</v>
      </c>
    </row>
    <row r="20" spans="1:6" s="25" customFormat="1" ht="51">
      <c r="A20" s="26" t="s">
        <v>29</v>
      </c>
      <c r="B20" s="27" t="s">
        <v>30</v>
      </c>
      <c r="C20" s="28">
        <v>13685</v>
      </c>
      <c r="D20" s="28">
        <v>13047.5</v>
      </c>
      <c r="E20" s="28">
        <v>14000</v>
      </c>
      <c r="F20" s="21">
        <f t="shared" si="1"/>
        <v>102.30179028132993</v>
      </c>
    </row>
    <row r="21" spans="1:6" s="25" customFormat="1" ht="51">
      <c r="A21" s="26" t="s">
        <v>231</v>
      </c>
      <c r="B21" s="27" t="s">
        <v>232</v>
      </c>
      <c r="C21" s="28">
        <v>76</v>
      </c>
      <c r="D21" s="28">
        <v>76.5</v>
      </c>
      <c r="E21" s="28">
        <v>76.5</v>
      </c>
      <c r="F21" s="21">
        <f t="shared" si="1"/>
        <v>100.6578947368421</v>
      </c>
    </row>
    <row r="22" spans="1:6" s="25" customFormat="1" ht="43.5" customHeight="1">
      <c r="A22" s="77" t="s">
        <v>242</v>
      </c>
      <c r="B22" s="27" t="s">
        <v>243</v>
      </c>
      <c r="C22" s="28"/>
      <c r="D22" s="28">
        <v>1</v>
      </c>
      <c r="E22" s="28">
        <v>1</v>
      </c>
      <c r="F22" s="21"/>
    </row>
    <row r="23" spans="1:6" s="25" customFormat="1" ht="87.75" customHeight="1">
      <c r="A23" s="76" t="s">
        <v>240</v>
      </c>
      <c r="B23" s="27" t="s">
        <v>241</v>
      </c>
      <c r="C23" s="28">
        <v>0</v>
      </c>
      <c r="D23" s="28">
        <v>3.3</v>
      </c>
      <c r="E23" s="28">
        <v>3.3</v>
      </c>
      <c r="F23" s="21" t="e">
        <f t="shared" si="1"/>
        <v>#DIV/0!</v>
      </c>
    </row>
    <row r="24" spans="1:6" s="25" customFormat="1" ht="76.5">
      <c r="A24" s="26" t="s">
        <v>31</v>
      </c>
      <c r="B24" s="27" t="s">
        <v>32</v>
      </c>
      <c r="C24" s="28">
        <v>41.8</v>
      </c>
      <c r="D24" s="28">
        <v>109.4</v>
      </c>
      <c r="E24" s="28">
        <v>112.7</v>
      </c>
      <c r="F24" s="21">
        <f t="shared" si="1"/>
        <v>269.6172248803828</v>
      </c>
    </row>
    <row r="25" spans="1:6" s="25" customFormat="1" ht="25.5">
      <c r="A25" s="26" t="s">
        <v>33</v>
      </c>
      <c r="B25" s="27" t="s">
        <v>34</v>
      </c>
      <c r="C25" s="28"/>
      <c r="D25" s="28">
        <v>177.3</v>
      </c>
      <c r="E25" s="28">
        <v>177.2</v>
      </c>
      <c r="F25" s="21" t="e">
        <f t="shared" si="1"/>
        <v>#DIV/0!</v>
      </c>
    </row>
    <row r="26" spans="1:6" s="25" customFormat="1" ht="51">
      <c r="A26" s="26" t="s">
        <v>35</v>
      </c>
      <c r="B26" s="27" t="s">
        <v>36</v>
      </c>
      <c r="C26" s="28">
        <v>465</v>
      </c>
      <c r="D26" s="28">
        <v>328.8</v>
      </c>
      <c r="E26" s="28">
        <v>390</v>
      </c>
      <c r="F26" s="21">
        <f t="shared" si="1"/>
        <v>83.87096774193549</v>
      </c>
    </row>
    <row r="27" spans="1:6" s="25" customFormat="1" ht="15.75">
      <c r="A27" s="26" t="s">
        <v>37</v>
      </c>
      <c r="B27" s="27" t="s">
        <v>38</v>
      </c>
      <c r="C27" s="28">
        <v>2195.5</v>
      </c>
      <c r="D27" s="28">
        <v>3190.9</v>
      </c>
      <c r="E27" s="28">
        <v>3195.5</v>
      </c>
      <c r="F27" s="21">
        <f t="shared" si="1"/>
        <v>145.54771122751083</v>
      </c>
    </row>
    <row r="28" spans="1:6" s="25" customFormat="1" ht="25.5">
      <c r="A28" s="26" t="s">
        <v>39</v>
      </c>
      <c r="B28" s="27" t="s">
        <v>40</v>
      </c>
      <c r="C28" s="28">
        <v>450</v>
      </c>
      <c r="D28" s="28">
        <v>458.9</v>
      </c>
      <c r="E28" s="28">
        <v>522</v>
      </c>
      <c r="F28" s="21">
        <f t="shared" si="1"/>
        <v>115.99999999999999</v>
      </c>
    </row>
    <row r="29" spans="1:6" s="25" customFormat="1" ht="15.75">
      <c r="A29" s="26" t="s">
        <v>41</v>
      </c>
      <c r="B29" s="27" t="s">
        <v>42</v>
      </c>
      <c r="C29" s="28">
        <v>585.6</v>
      </c>
      <c r="D29" s="28">
        <v>910.8</v>
      </c>
      <c r="E29" s="28">
        <f>1162.4-201.4</f>
        <v>961.0000000000001</v>
      </c>
      <c r="F29" s="21">
        <f t="shared" si="1"/>
        <v>164.1051912568306</v>
      </c>
    </row>
    <row r="30" spans="1:6" s="25" customFormat="1" ht="63.75">
      <c r="A30" s="26" t="s">
        <v>43</v>
      </c>
      <c r="B30" s="29" t="s">
        <v>44</v>
      </c>
      <c r="C30" s="28">
        <v>3301</v>
      </c>
      <c r="D30" s="28">
        <v>4233.9</v>
      </c>
      <c r="E30" s="28">
        <v>4233.9</v>
      </c>
      <c r="F30" s="21">
        <f t="shared" si="1"/>
        <v>128.261132990003</v>
      </c>
    </row>
    <row r="31" spans="1:6" s="25" customFormat="1" ht="39">
      <c r="A31" s="26" t="s">
        <v>45</v>
      </c>
      <c r="B31" s="30" t="s">
        <v>46</v>
      </c>
      <c r="C31" s="28">
        <v>10400</v>
      </c>
      <c r="D31" s="28">
        <v>4452.3</v>
      </c>
      <c r="E31" s="28">
        <v>20883</v>
      </c>
      <c r="F31" s="21">
        <f t="shared" si="1"/>
        <v>200.7980769230769</v>
      </c>
    </row>
    <row r="32" spans="1:6" s="25" customFormat="1" ht="26.25">
      <c r="A32" s="26" t="s">
        <v>47</v>
      </c>
      <c r="B32" s="30" t="s">
        <v>48</v>
      </c>
      <c r="C32" s="28">
        <v>2050</v>
      </c>
      <c r="D32" s="28">
        <v>4460</v>
      </c>
      <c r="E32" s="28">
        <v>2050</v>
      </c>
      <c r="F32" s="21">
        <f t="shared" si="1"/>
        <v>100</v>
      </c>
    </row>
    <row r="33" spans="1:6" s="25" customFormat="1" ht="54" customHeight="1">
      <c r="A33" s="26" t="s">
        <v>229</v>
      </c>
      <c r="B33" s="75" t="s">
        <v>230</v>
      </c>
      <c r="C33" s="28">
        <v>1989.7</v>
      </c>
      <c r="D33" s="28">
        <v>4195.5</v>
      </c>
      <c r="E33" s="28">
        <v>4300</v>
      </c>
      <c r="F33" s="21">
        <f t="shared" si="1"/>
        <v>216.1129818565613</v>
      </c>
    </row>
    <row r="34" spans="1:6" s="25" customFormat="1" ht="51.75">
      <c r="A34" s="26" t="s">
        <v>49</v>
      </c>
      <c r="B34" s="30" t="s">
        <v>50</v>
      </c>
      <c r="C34" s="28">
        <v>139.7</v>
      </c>
      <c r="D34" s="28">
        <v>470.5</v>
      </c>
      <c r="E34" s="28">
        <v>400</v>
      </c>
      <c r="F34" s="21">
        <f t="shared" si="1"/>
        <v>286.3278453829635</v>
      </c>
    </row>
    <row r="35" spans="1:6" s="25" customFormat="1" ht="15.75">
      <c r="A35" s="26" t="s">
        <v>51</v>
      </c>
      <c r="B35" s="27" t="s">
        <v>52</v>
      </c>
      <c r="C35" s="28">
        <v>6535.9</v>
      </c>
      <c r="D35" s="28">
        <v>6617.4</v>
      </c>
      <c r="E35" s="28">
        <v>7536</v>
      </c>
      <c r="F35" s="21">
        <f t="shared" si="1"/>
        <v>115.30164170198442</v>
      </c>
    </row>
    <row r="36" spans="1:6" s="25" customFormat="1" ht="15.75">
      <c r="A36" s="26" t="s">
        <v>53</v>
      </c>
      <c r="B36" s="27" t="s">
        <v>54</v>
      </c>
      <c r="C36" s="28"/>
      <c r="D36" s="28">
        <v>-46.9</v>
      </c>
      <c r="E36" s="28">
        <v>0</v>
      </c>
      <c r="F36" s="21"/>
    </row>
    <row r="37" spans="1:6" s="25" customFormat="1" ht="15.75">
      <c r="A37" s="22" t="s">
        <v>55</v>
      </c>
      <c r="B37" s="23" t="s">
        <v>56</v>
      </c>
      <c r="C37" s="21">
        <f>C38+C43+C44</f>
        <v>1313394.6000000003</v>
      </c>
      <c r="D37" s="21">
        <f>D38+D43+D44</f>
        <v>1019135</v>
      </c>
      <c r="E37" s="21">
        <f>E38+E43+E44</f>
        <v>1313388.5000000002</v>
      </c>
      <c r="F37" s="21">
        <f aca="true" t="shared" si="2" ref="F37:F43">+E37/C37*100</f>
        <v>99.99953555466118</v>
      </c>
    </row>
    <row r="38" spans="1:6" s="25" customFormat="1" ht="25.5">
      <c r="A38" s="26" t="s">
        <v>57</v>
      </c>
      <c r="B38" s="27" t="s">
        <v>58</v>
      </c>
      <c r="C38" s="28">
        <f>C39+C40+C41+C42</f>
        <v>1318787.5000000002</v>
      </c>
      <c r="D38" s="28">
        <f>D39+D40+D41+D42</f>
        <v>1024533.9</v>
      </c>
      <c r="E38" s="28">
        <f>E39+E40+E41+E42</f>
        <v>1318787.4000000001</v>
      </c>
      <c r="F38" s="28">
        <f t="shared" si="2"/>
        <v>99.99999241727723</v>
      </c>
    </row>
    <row r="39" spans="1:6" s="25" customFormat="1" ht="25.5">
      <c r="A39" s="26" t="s">
        <v>59</v>
      </c>
      <c r="B39" s="27" t="s">
        <v>60</v>
      </c>
      <c r="C39" s="28">
        <v>143913</v>
      </c>
      <c r="D39" s="28">
        <v>121609.3</v>
      </c>
      <c r="E39" s="28">
        <v>143913</v>
      </c>
      <c r="F39" s="28">
        <f t="shared" si="2"/>
        <v>100</v>
      </c>
    </row>
    <row r="40" spans="1:6" s="25" customFormat="1" ht="25.5">
      <c r="A40" s="26" t="s">
        <v>224</v>
      </c>
      <c r="B40" s="27" t="s">
        <v>61</v>
      </c>
      <c r="C40" s="28">
        <v>66233.1</v>
      </c>
      <c r="D40" s="28">
        <v>43236.8</v>
      </c>
      <c r="E40" s="28">
        <v>66233.1</v>
      </c>
      <c r="F40" s="28">
        <f t="shared" si="2"/>
        <v>100</v>
      </c>
    </row>
    <row r="41" spans="1:6" s="25" customFormat="1" ht="25.5">
      <c r="A41" s="26" t="s">
        <v>225</v>
      </c>
      <c r="B41" s="27" t="s">
        <v>62</v>
      </c>
      <c r="C41" s="28">
        <v>1099115.8</v>
      </c>
      <c r="D41" s="28">
        <v>851553.5</v>
      </c>
      <c r="E41" s="28">
        <v>1099115.7</v>
      </c>
      <c r="F41" s="28">
        <f t="shared" si="2"/>
        <v>99.99999090177758</v>
      </c>
    </row>
    <row r="42" spans="1:6" s="25" customFormat="1" ht="15.75">
      <c r="A42" s="26" t="s">
        <v>226</v>
      </c>
      <c r="B42" s="27" t="s">
        <v>63</v>
      </c>
      <c r="C42" s="28">
        <v>9525.6</v>
      </c>
      <c r="D42" s="28">
        <v>8134.3</v>
      </c>
      <c r="E42" s="28">
        <v>9525.6</v>
      </c>
      <c r="F42" s="28">
        <f t="shared" si="2"/>
        <v>100</v>
      </c>
    </row>
    <row r="43" spans="1:6" s="25" customFormat="1" ht="38.25">
      <c r="A43" s="26" t="s">
        <v>227</v>
      </c>
      <c r="B43" s="27" t="s">
        <v>64</v>
      </c>
      <c r="C43" s="28">
        <v>122.6</v>
      </c>
      <c r="D43" s="28">
        <v>122.6</v>
      </c>
      <c r="E43" s="28">
        <v>122.6</v>
      </c>
      <c r="F43" s="28">
        <f t="shared" si="2"/>
        <v>100</v>
      </c>
    </row>
    <row r="44" spans="1:6" s="25" customFormat="1" ht="38.25">
      <c r="A44" s="26" t="s">
        <v>228</v>
      </c>
      <c r="B44" s="27" t="s">
        <v>65</v>
      </c>
      <c r="C44" s="28">
        <v>-5515.5</v>
      </c>
      <c r="D44" s="28">
        <v>-5521.5</v>
      </c>
      <c r="E44" s="28">
        <v>-5521.5</v>
      </c>
      <c r="F44" s="28" t="s">
        <v>66</v>
      </c>
    </row>
    <row r="45" spans="1:6" ht="15.75">
      <c r="A45" s="31" t="s">
        <v>67</v>
      </c>
      <c r="B45" s="32" t="s">
        <v>68</v>
      </c>
      <c r="C45" s="33">
        <f>+C52+C57+C65+C47+C63</f>
        <v>94399.00000000009</v>
      </c>
      <c r="D45" s="33">
        <f>+D52+D57+D65+D47+D63</f>
        <v>-33932.80000000005</v>
      </c>
      <c r="E45" s="33">
        <f>+E52+E57+E65+E47+E63</f>
        <v>-25000.000000000233</v>
      </c>
      <c r="F45" s="21">
        <f>+E45/C45*100</f>
        <v>-26.483331391222585</v>
      </c>
    </row>
    <row r="46" spans="1:6" ht="15.75">
      <c r="A46" s="34"/>
      <c r="B46" s="35" t="s">
        <v>69</v>
      </c>
      <c r="C46" s="33"/>
      <c r="D46" s="33"/>
      <c r="E46" s="28"/>
      <c r="F46" s="21"/>
    </row>
    <row r="47" spans="1:6" ht="15.75">
      <c r="A47" s="31" t="s">
        <v>70</v>
      </c>
      <c r="B47" s="36" t="s">
        <v>71</v>
      </c>
      <c r="C47" s="33">
        <f>+C48-C50</f>
        <v>14279.900000000001</v>
      </c>
      <c r="D47" s="33">
        <f>+D48-D50</f>
        <v>-44800</v>
      </c>
      <c r="E47" s="33">
        <f>+E48-E50</f>
        <v>-14800</v>
      </c>
      <c r="F47" s="21">
        <f>+E47/C47*100</f>
        <v>-103.64218236822387</v>
      </c>
    </row>
    <row r="48" spans="1:6" ht="15.75">
      <c r="A48" s="34" t="s">
        <v>72</v>
      </c>
      <c r="B48" s="37" t="s">
        <v>73</v>
      </c>
      <c r="C48" s="38">
        <f>C49</f>
        <v>59079.9</v>
      </c>
      <c r="D48" s="38">
        <v>0</v>
      </c>
      <c r="E48" s="38">
        <v>30000</v>
      </c>
      <c r="F48" s="28">
        <f>+E48/C48*100</f>
        <v>50.77869123001224</v>
      </c>
    </row>
    <row r="49" spans="1:6" ht="25.5">
      <c r="A49" s="34" t="s">
        <v>74</v>
      </c>
      <c r="B49" s="37" t="s">
        <v>75</v>
      </c>
      <c r="C49" s="38">
        <v>59079.9</v>
   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" s="34" t="s">
        <v>76</v>
      </c>
      <c r="B50" s="37" t="s">
        <v>77</v>
      </c>
      <c r="C50" s="38">
        <v>44800</v>
      </c>
      <c r="D50" s="38">
        <v>44800</v>
      </c>
      <c r="E50" s="38">
        <v>44800</v>
      </c>
      <c r="F50" s="38">
        <f>+F51</f>
        <v>0</v>
      </c>
    </row>
    <row r="51" spans="1:6" ht="25.5">
      <c r="A51" s="34" t="s">
        <v>78</v>
      </c>
      <c r="B51" s="37" t="s">
        <v>79</v>
      </c>
      <c r="C51" s="38">
        <v>44800</v>
      </c>
      <c r="D51" s="38">
        <v>44800</v>
      </c>
      <c r="E51" s="38">
        <v>44800</v>
      </c>
      <c r="F51" s="38">
        <v>0</v>
      </c>
    </row>
    <row r="52" spans="1:6" ht="25.5">
      <c r="A52" s="31" t="s">
        <v>80</v>
      </c>
      <c r="B52" s="36" t="s">
        <v>81</v>
      </c>
      <c r="C52" s="33">
        <f>-C55+C53</f>
        <v>38440</v>
      </c>
      <c r="D52" s="33">
        <f>-D55+D53</f>
        <v>69800</v>
      </c>
      <c r="E52" s="33">
        <f>-E55+E53</f>
        <v>38440</v>
      </c>
      <c r="F52" s="21">
        <f>+E52/C52*100</f>
        <v>100</v>
      </c>
    </row>
    <row r="53" spans="1:6" ht="25.5">
      <c r="A53" s="34" t="s">
        <v>82</v>
      </c>
      <c r="B53" s="37" t="s">
        <v>83</v>
      </c>
      <c r="C53" s="38">
        <f>C54</f>
        <v>91240</v>
      </c>
      <c r="D53" s="38">
        <f>D54</f>
        <v>91240</v>
      </c>
      <c r="E53" s="38">
        <f>E54</f>
        <v>91240</v>
      </c>
      <c r="F53" s="28">
        <f>+E53/C53*100</f>
        <v>100</v>
      </c>
    </row>
    <row r="54" spans="1:6" ht="38.25">
      <c r="A54" s="34" t="s">
        <v>84</v>
      </c>
      <c r="B54" s="37" t="s">
        <v>85</v>
      </c>
      <c r="C54" s="38">
        <v>91240</v>
      </c>
      <c r="D54" s="38">
        <v>91240</v>
      </c>
      <c r="E54" s="38">
        <v>91240</v>
      </c>
      <c r="F54" s="28">
        <f>+E54/C54*100</f>
        <v>100</v>
      </c>
    </row>
    <row r="55" spans="1:6" ht="27.75" customHeight="1">
      <c r="A55" s="34" t="s">
        <v>86</v>
      </c>
      <c r="B55" s="37" t="s">
        <v>87</v>
      </c>
      <c r="C55" s="38">
        <f>C56</f>
        <v>52800</v>
      </c>
      <c r="D55" s="38">
        <f>D56</f>
        <v>21440</v>
      </c>
      <c r="E55" s="38">
        <f>E56</f>
        <v>52800</v>
      </c>
      <c r="F55" s="38">
        <f>+F56</f>
        <v>0</v>
      </c>
    </row>
    <row r="56" spans="1:6" ht="31.5" customHeight="1">
      <c r="A56" s="34" t="s">
        <v>88</v>
      </c>
      <c r="B56" s="37" t="s">
        <v>89</v>
      </c>
      <c r="C56" s="38">
        <v>52800</v>
      </c>
      <c r="D56" s="38">
        <v>21440</v>
      </c>
      <c r="E56" s="38">
        <v>52800</v>
      </c>
      <c r="F56" s="38">
        <v>0</v>
      </c>
    </row>
    <row r="57" spans="1:6" ht="15.75">
      <c r="A57" s="31" t="s">
        <v>90</v>
      </c>
      <c r="B57" s="36" t="s">
        <v>91</v>
      </c>
      <c r="C57" s="33">
        <f>C58</f>
        <v>-4680</v>
      </c>
      <c r="D57" s="33">
        <f>D58</f>
        <v>-3020</v>
      </c>
      <c r="E57" s="33">
        <f>E58</f>
        <v>-2400</v>
      </c>
      <c r="F57" s="21">
        <f aca="true" t="shared" si="3" ref="F57:F62">+E57/C57*100</f>
        <v>51.28205128205128</v>
      </c>
    </row>
    <row r="58" spans="1:6" ht="25.5">
      <c r="A58" s="31" t="s">
        <v>92</v>
      </c>
      <c r="B58" s="36" t="s">
        <v>93</v>
      </c>
      <c r="C58" s="33">
        <f>-C61+C59</f>
        <v>-4680</v>
      </c>
      <c r="D58" s="33">
        <f>-D61+D59</f>
        <v>-3020</v>
      </c>
      <c r="E58" s="33">
        <f>-E61+E59</f>
        <v>-2400</v>
      </c>
      <c r="F58" s="21">
        <f t="shared" si="3"/>
        <v>51.28205128205128</v>
      </c>
    </row>
    <row r="59" spans="1:6" ht="25.5">
      <c r="A59" s="34" t="s">
        <v>94</v>
      </c>
      <c r="B59" s="37" t="s">
        <v>95</v>
      </c>
      <c r="C59" s="38">
        <f>C60</f>
        <v>2820</v>
      </c>
      <c r="D59" s="38">
        <f>D60</f>
        <v>2200</v>
      </c>
      <c r="E59" s="38">
        <f>E60</f>
        <v>2820</v>
      </c>
      <c r="F59" s="28">
        <f t="shared" si="3"/>
        <v>100</v>
      </c>
    </row>
    <row r="60" spans="1:6" ht="38.25">
      <c r="A60" s="34" t="s">
        <v>96</v>
      </c>
      <c r="B60" s="37" t="s">
        <v>97</v>
      </c>
      <c r="C60" s="38">
        <v>2820</v>
      </c>
      <c r="D60" s="38">
        <v>2200</v>
      </c>
      <c r="E60" s="38">
        <v>2820</v>
      </c>
      <c r="F60" s="28">
        <f t="shared" si="3"/>
        <v>100</v>
      </c>
    </row>
    <row r="61" spans="1:6" ht="20.25" customHeight="1">
      <c r="A61" s="34" t="s">
        <v>98</v>
      </c>
      <c r="B61" s="37" t="s">
        <v>99</v>
      </c>
      <c r="C61" s="38">
        <f>C62</f>
        <v>7500</v>
      </c>
      <c r="D61" s="38">
        <f>D62</f>
        <v>5220</v>
      </c>
      <c r="E61" s="38">
        <f>E62</f>
        <v>5220</v>
      </c>
      <c r="F61" s="28">
        <f t="shared" si="3"/>
        <v>69.6</v>
      </c>
    </row>
    <row r="62" spans="1:6" ht="38.25">
      <c r="A62" s="34" t="s">
        <v>100</v>
      </c>
      <c r="B62" s="37" t="s">
        <v>101</v>
      </c>
      <c r="C62" s="38">
        <v>7500</v>
      </c>
      <c r="D62" s="38">
        <v>5220</v>
      </c>
      <c r="E62" s="38">
        <v>5220</v>
      </c>
      <c r="F62" s="28">
        <f t="shared" si="3"/>
        <v>69.6</v>
      </c>
    </row>
    <row r="63" spans="1:6" ht="25.5">
      <c r="A63" s="31" t="s">
        <v>102</v>
      </c>
      <c r="B63" s="36" t="s">
        <v>103</v>
      </c>
      <c r="C63" s="33"/>
      <c r="D63" s="33"/>
      <c r="E63" s="33"/>
      <c r="F63" s="28"/>
    </row>
    <row r="64" spans="1:6" ht="25.5">
      <c r="A64" s="34" t="s">
        <v>104</v>
      </c>
      <c r="B64" s="37" t="s">
        <v>105</v>
      </c>
      <c r="C64" s="38"/>
      <c r="D64" s="38"/>
      <c r="E64" s="38"/>
      <c r="F64" s="28"/>
    </row>
    <row r="65" spans="1:6" ht="15.75">
      <c r="A65" s="31" t="s">
        <v>106</v>
      </c>
      <c r="B65" s="36" t="s">
        <v>107</v>
      </c>
      <c r="C65" s="33">
        <f>C66+C70</f>
        <v>46359.10000000009</v>
      </c>
      <c r="D65" s="33">
        <f>D66+D70</f>
        <v>-55912.80000000005</v>
      </c>
      <c r="E65" s="33">
        <f>E66+E70</f>
        <v>-46240.00000000023</v>
      </c>
      <c r="F65" s="28">
        <f aca="true" t="shared" si="4" ref="F65:F73">+E65/C65*100</f>
        <v>-99.74309251042436</v>
      </c>
    </row>
    <row r="66" spans="1:6" ht="15.75">
      <c r="A66" s="34" t="s">
        <v>108</v>
      </c>
      <c r="B66" s="37" t="s">
        <v>109</v>
      </c>
      <c r="C66" s="38">
        <f>C67</f>
        <v>-2111473.8</v>
      </c>
      <c r="D66" s="38">
        <f aca="true" t="shared" si="5" ref="D66:E68">D67</f>
        <v>-1681955</v>
      </c>
      <c r="E66" s="38">
        <f t="shared" si="5"/>
        <v>-2121565.7</v>
      </c>
      <c r="F66" s="28">
        <f t="shared" si="4"/>
        <v>100.47795525570812</v>
      </c>
    </row>
    <row r="67" spans="1:6" ht="15.75">
      <c r="A67" s="34" t="s">
        <v>110</v>
      </c>
      <c r="B67" s="37" t="s">
        <v>111</v>
      </c>
      <c r="C67" s="38">
        <f>C68</f>
        <v>-2111473.8</v>
      </c>
      <c r="D67" s="38">
        <f t="shared" si="5"/>
        <v>-1681955</v>
      </c>
      <c r="E67" s="38">
        <f t="shared" si="5"/>
        <v>-2121565.7</v>
      </c>
      <c r="F67" s="28">
        <f t="shared" si="4"/>
        <v>100.47795525570812</v>
      </c>
    </row>
    <row r="68" spans="1:6" ht="15.75">
      <c r="A68" s="34" t="s">
        <v>112</v>
      </c>
      <c r="B68" s="37" t="s">
        <v>113</v>
      </c>
      <c r="C68" s="38">
        <f>C69</f>
        <v>-2111473.8</v>
      </c>
      <c r="D68" s="38">
        <f t="shared" si="5"/>
        <v>-1681955</v>
      </c>
      <c r="E68" s="38">
        <f t="shared" si="5"/>
        <v>-2121565.7</v>
      </c>
      <c r="F68" s="28">
        <f t="shared" si="4"/>
        <v>100.47795525570812</v>
      </c>
    </row>
    <row r="69" spans="1:6" ht="25.5">
      <c r="A69" s="34" t="s">
        <v>114</v>
      </c>
      <c r="B69" s="37" t="s">
        <v>115</v>
      </c>
      <c r="C69" s="38">
        <v>-2111473.8</v>
      </c>
      <c r="D69" s="38">
        <v>-1681955</v>
      </c>
      <c r="E69" s="38">
        <v>-2121565.7</v>
      </c>
      <c r="F69" s="28">
        <f t="shared" si="4"/>
        <v>100.47795525570812</v>
      </c>
    </row>
    <row r="70" spans="1:6" ht="15.75">
      <c r="A70" s="34" t="s">
        <v>116</v>
      </c>
      <c r="B70" s="37" t="s">
        <v>117</v>
      </c>
      <c r="C70" s="38">
        <f>C71</f>
        <v>2157832.9</v>
      </c>
      <c r="D70" s="38">
        <f aca="true" t="shared" si="6" ref="D70:E72">D71</f>
        <v>1626042.2</v>
      </c>
      <c r="E70" s="38">
        <f t="shared" si="6"/>
        <v>2075325.7</v>
      </c>
      <c r="F70" s="28">
        <f t="shared" si="4"/>
        <v>96.17638603990142</v>
      </c>
    </row>
    <row r="71" spans="1:6" ht="15.75">
      <c r="A71" s="34" t="s">
        <v>118</v>
      </c>
      <c r="B71" s="37" t="s">
        <v>119</v>
      </c>
      <c r="C71" s="38">
        <f>C72</f>
        <v>2157832.9</v>
      </c>
      <c r="D71" s="38">
        <f t="shared" si="6"/>
        <v>1626042.2</v>
      </c>
      <c r="E71" s="38">
        <f t="shared" si="6"/>
        <v>2075325.7</v>
      </c>
      <c r="F71" s="28">
        <f t="shared" si="4"/>
        <v>96.17638603990142</v>
      </c>
    </row>
    <row r="72" spans="1:6" ht="15.75">
      <c r="A72" s="34" t="s">
        <v>120</v>
      </c>
      <c r="B72" s="37" t="s">
        <v>121</v>
      </c>
      <c r="C72" s="38">
        <f>C73</f>
        <v>2157832.9</v>
      </c>
      <c r="D72" s="38">
        <f t="shared" si="6"/>
        <v>1626042.2</v>
      </c>
      <c r="E72" s="38">
        <f t="shared" si="6"/>
        <v>2075325.7</v>
      </c>
      <c r="F72" s="28">
        <f t="shared" si="4"/>
        <v>96.17638603990142</v>
      </c>
    </row>
    <row r="73" spans="1:6" ht="25.5">
      <c r="A73" s="34" t="s">
        <v>122</v>
      </c>
      <c r="B73" s="37" t="s">
        <v>123</v>
      </c>
      <c r="C73" s="38">
        <v>2157832.9</v>
      </c>
      <c r="D73" s="38">
        <v>1626042.2</v>
      </c>
      <c r="E73" s="38">
        <v>2075325.7</v>
      </c>
      <c r="F73" s="28">
        <f t="shared" si="4"/>
        <v>96.17638603990142</v>
      </c>
    </row>
    <row r="74" spans="1:6" ht="15.75">
      <c r="A74" s="39"/>
      <c r="B74" s="40"/>
      <c r="C74" s="41"/>
      <c r="D74" s="42"/>
      <c r="E74" s="42"/>
      <c r="F74" s="42"/>
    </row>
  </sheetData>
  <sheetProtection/>
  <mergeCells count="1">
    <mergeCell ref="A3:F3"/>
  </mergeCells>
  <printOptions/>
  <pageMargins left="0.3937007874015748" right="0.1968503937007874" top="1.1811023622047245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90" zoomScaleNormal="90" zoomScalePageLayoutView="0" workbookViewId="0" topLeftCell="A40">
      <selection activeCell="C45" sqref="C45"/>
    </sheetView>
  </sheetViews>
  <sheetFormatPr defaultColWidth="8.75390625" defaultRowHeight="12.75"/>
  <cols>
    <col min="1" max="1" width="5.875" style="4" customWidth="1"/>
    <col min="2" max="2" width="95.75390625" style="43" customWidth="1"/>
    <col min="3" max="3" width="13.75390625" style="3" customWidth="1"/>
    <col min="4" max="4" width="12.75390625" style="4" customWidth="1"/>
    <col min="5" max="5" width="10.875" style="4" customWidth="1"/>
    <col min="6" max="6" width="12.25390625" style="4" customWidth="1"/>
    <col min="7" max="16384" width="8.75390625" style="4" customWidth="1"/>
  </cols>
  <sheetData>
    <row r="1" spans="1:6" ht="15.75">
      <c r="A1" s="79" t="s">
        <v>124</v>
      </c>
      <c r="B1" s="79"/>
      <c r="C1" s="79"/>
      <c r="D1" s="79"/>
      <c r="E1" s="79"/>
      <c r="F1" s="79"/>
    </row>
    <row r="2" spans="2:6" ht="16.5" customHeight="1">
      <c r="B2" s="44"/>
      <c r="F2" s="45" t="s">
        <v>1</v>
      </c>
    </row>
    <row r="3" spans="1:6" s="17" customFormat="1" ht="93" customHeight="1">
      <c r="A3" s="15" t="s">
        <v>2</v>
      </c>
      <c r="B3" s="46" t="s">
        <v>125</v>
      </c>
      <c r="C3" s="14" t="s">
        <v>239</v>
      </c>
      <c r="D3" s="14" t="s">
        <v>238</v>
      </c>
      <c r="E3" s="14" t="s">
        <v>218</v>
      </c>
      <c r="F3" s="14" t="s">
        <v>219</v>
      </c>
    </row>
    <row r="4" spans="1:6" s="17" customFormat="1" ht="18" customHeight="1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</row>
    <row r="5" spans="1:7" s="51" customFormat="1" ht="21.75" customHeight="1">
      <c r="A5" s="47"/>
      <c r="B5" s="48" t="s">
        <v>126</v>
      </c>
      <c r="C5" s="49">
        <f>+C6+C15+C17+C20+C26+C28+C30+C37+C40+C45+C49+C51</f>
        <v>2047217.4000000001</v>
      </c>
      <c r="D5" s="49">
        <f>+D6+D15+D17+D20+D26+D28+D30+D37+D40+D45+D49+D51</f>
        <v>1542784.7999999998</v>
      </c>
      <c r="E5" s="49">
        <f>+E6+E15+E17+E20+E26+E28+E30+E37+E40+E45+E49+E51</f>
        <v>1966984.2</v>
      </c>
      <c r="F5" s="50">
        <f aca="true" t="shared" si="0" ref="F5:F37">+E5/C5*100</f>
        <v>96.08086566673377</v>
      </c>
      <c r="G5" s="4"/>
    </row>
    <row r="6" spans="1:6" ht="15.75">
      <c r="A6" s="52" t="s">
        <v>127</v>
      </c>
      <c r="B6" s="53" t="s">
        <v>128</v>
      </c>
      <c r="C6" s="49">
        <f>SUM(C7:C14)</f>
        <v>169905.5</v>
      </c>
      <c r="D6" s="49">
        <f>SUM(D7:D14)</f>
        <v>132535</v>
      </c>
      <c r="E6" s="49">
        <f>SUM(E7:E14)</f>
        <v>162923.3</v>
      </c>
      <c r="F6" s="50">
        <f t="shared" si="0"/>
        <v>95.89053915264661</v>
      </c>
    </row>
    <row r="7" spans="1:6" ht="15.75">
      <c r="A7" s="54" t="s">
        <v>129</v>
      </c>
      <c r="B7" s="55" t="s">
        <v>130</v>
      </c>
      <c r="C7" s="56">
        <v>1660.2</v>
      </c>
      <c r="D7" s="56">
        <v>1316.7</v>
      </c>
      <c r="E7" s="56">
        <v>1623.2</v>
      </c>
      <c r="F7" s="57">
        <f t="shared" si="0"/>
        <v>97.77135284905432</v>
      </c>
    </row>
    <row r="8" spans="1:6" ht="25.5">
      <c r="A8" s="54" t="s">
        <v>131</v>
      </c>
      <c r="B8" s="55" t="s">
        <v>132</v>
      </c>
      <c r="C8" s="56">
        <v>2239.3</v>
      </c>
      <c r="D8" s="56">
        <v>1571.6</v>
      </c>
      <c r="E8" s="56">
        <v>2195</v>
      </c>
      <c r="F8" s="57">
        <f t="shared" si="0"/>
        <v>98.02170321082481</v>
      </c>
    </row>
    <row r="9" spans="1:6" ht="25.5">
      <c r="A9" s="54" t="s">
        <v>133</v>
      </c>
      <c r="B9" s="55" t="s">
        <v>134</v>
      </c>
      <c r="C9" s="56">
        <v>76776.3</v>
      </c>
      <c r="D9" s="56">
        <v>60299.3</v>
      </c>
      <c r="E9" s="56">
        <v>75280</v>
      </c>
      <c r="F9" s="57">
        <f t="shared" si="0"/>
        <v>98.05109128728526</v>
      </c>
    </row>
    <row r="10" spans="1:6" ht="15.75">
      <c r="A10" s="54" t="s">
        <v>135</v>
      </c>
      <c r="B10" s="55" t="s">
        <v>136</v>
      </c>
      <c r="C10" s="56">
        <v>10.4</v>
      </c>
      <c r="D10" s="56">
        <v>10.4</v>
      </c>
      <c r="E10" s="56">
        <v>10.4</v>
      </c>
      <c r="F10" s="57">
        <f t="shared" si="0"/>
        <v>100</v>
      </c>
    </row>
    <row r="11" spans="1:6" ht="25.5">
      <c r="A11" s="54" t="s">
        <v>137</v>
      </c>
      <c r="B11" s="55" t="s">
        <v>138</v>
      </c>
      <c r="C11" s="56">
        <v>26688.7</v>
      </c>
      <c r="D11" s="56">
        <v>21187.3</v>
      </c>
      <c r="E11" s="56">
        <v>26475.2</v>
      </c>
      <c r="F11" s="57">
        <f t="shared" si="0"/>
        <v>99.20003597027956</v>
      </c>
    </row>
    <row r="12" spans="1:6" ht="15.75">
      <c r="A12" s="54" t="s">
        <v>233</v>
      </c>
      <c r="B12" s="55" t="s">
        <v>234</v>
      </c>
      <c r="C12" s="56">
        <v>235</v>
      </c>
      <c r="D12" s="56">
        <v>235</v>
      </c>
      <c r="E12" s="56">
        <v>235</v>
      </c>
      <c r="F12" s="57">
        <f t="shared" si="0"/>
        <v>100</v>
      </c>
    </row>
    <row r="13" spans="1:6" ht="15.75">
      <c r="A13" s="54" t="s">
        <v>139</v>
      </c>
      <c r="B13" s="58" t="s">
        <v>140</v>
      </c>
      <c r="C13" s="56">
        <v>214.2</v>
      </c>
      <c r="D13" s="56"/>
      <c r="E13" s="56"/>
      <c r="F13" s="57">
        <f t="shared" si="0"/>
        <v>0</v>
      </c>
    </row>
    <row r="14" spans="1:6" ht="15.75">
      <c r="A14" s="54" t="s">
        <v>141</v>
      </c>
      <c r="B14" s="55" t="s">
        <v>142</v>
      </c>
      <c r="C14" s="56">
        <v>62081.4</v>
      </c>
      <c r="D14" s="56">
        <v>47914.7</v>
      </c>
      <c r="E14" s="56">
        <f>58604.5-1500</f>
        <v>57104.5</v>
      </c>
      <c r="F14" s="57">
        <f t="shared" si="0"/>
        <v>91.98326712992942</v>
      </c>
    </row>
    <row r="15" spans="1:6" ht="15.75">
      <c r="A15" s="52" t="s">
        <v>143</v>
      </c>
      <c r="B15" s="53" t="s">
        <v>144</v>
      </c>
      <c r="C15" s="49">
        <f>SUM(C16:C16)</f>
        <v>40.4</v>
      </c>
      <c r="D15" s="49">
        <f>SUM(D16:D16)</f>
        <v>0</v>
      </c>
      <c r="E15" s="49">
        <f>SUM(E16:E16)</f>
        <v>0</v>
      </c>
      <c r="F15" s="50">
        <f t="shared" si="0"/>
        <v>0</v>
      </c>
    </row>
    <row r="16" spans="1:6" ht="15.75">
      <c r="A16" s="54" t="s">
        <v>145</v>
      </c>
      <c r="B16" s="59" t="s">
        <v>146</v>
      </c>
      <c r="C16" s="56">
        <v>40.4</v>
      </c>
      <c r="D16" s="56"/>
      <c r="E16" s="56">
        <v>0</v>
      </c>
      <c r="F16" s="57">
        <f t="shared" si="0"/>
        <v>0</v>
      </c>
    </row>
    <row r="17" spans="1:6" ht="15.75">
      <c r="A17" s="52" t="s">
        <v>147</v>
      </c>
      <c r="B17" s="53" t="s">
        <v>148</v>
      </c>
      <c r="C17" s="49">
        <f>SUM(C18:C19)</f>
        <v>20231.4</v>
      </c>
      <c r="D17" s="49">
        <f>SUM(D18:D19)</f>
        <v>14315.5</v>
      </c>
      <c r="E17" s="49">
        <f>SUM(E18:E19)</f>
        <v>20172.3</v>
      </c>
      <c r="F17" s="50">
        <f t="shared" si="0"/>
        <v>99.70787983036269</v>
      </c>
    </row>
    <row r="18" spans="1:6" ht="25.5">
      <c r="A18" s="54" t="s">
        <v>149</v>
      </c>
      <c r="B18" s="55" t="s">
        <v>150</v>
      </c>
      <c r="C18" s="56">
        <v>19696.4</v>
      </c>
      <c r="D18" s="56">
        <v>13905.5</v>
      </c>
      <c r="E18" s="56">
        <v>19637.3</v>
      </c>
      <c r="F18" s="57">
        <f t="shared" si="0"/>
        <v>99.69994516764483</v>
      </c>
    </row>
    <row r="19" spans="1:6" ht="15.75">
      <c r="A19" s="54" t="s">
        <v>151</v>
      </c>
      <c r="B19" s="55" t="s">
        <v>152</v>
      </c>
      <c r="C19" s="56">
        <v>535</v>
      </c>
      <c r="D19" s="56">
        <v>410</v>
      </c>
      <c r="E19" s="56">
        <v>535</v>
      </c>
      <c r="F19" s="57">
        <f t="shared" si="0"/>
        <v>100</v>
      </c>
    </row>
    <row r="20" spans="1:6" ht="15.75">
      <c r="A20" s="52" t="s">
        <v>153</v>
      </c>
      <c r="B20" s="53" t="s">
        <v>154</v>
      </c>
      <c r="C20" s="49">
        <f>SUM(C21:C25)</f>
        <v>20293.2</v>
      </c>
      <c r="D20" s="49">
        <f>SUM(D21:D25)</f>
        <v>10457.2</v>
      </c>
      <c r="E20" s="49">
        <f>SUM(E21:E25)</f>
        <v>14837.599999999999</v>
      </c>
      <c r="F20" s="50">
        <f t="shared" si="0"/>
        <v>73.11611771430823</v>
      </c>
    </row>
    <row r="21" spans="1:6" ht="15.75">
      <c r="A21" s="54" t="s">
        <v>155</v>
      </c>
      <c r="B21" s="55" t="s">
        <v>156</v>
      </c>
      <c r="C21" s="56">
        <v>4326.8</v>
      </c>
      <c r="D21" s="56">
        <v>3931.2</v>
      </c>
      <c r="E21" s="56">
        <v>4118.8</v>
      </c>
      <c r="F21" s="57">
        <f t="shared" si="0"/>
        <v>95.19275214939448</v>
      </c>
    </row>
    <row r="22" spans="1:6" ht="15.75">
      <c r="A22" s="54" t="s">
        <v>157</v>
      </c>
      <c r="B22" s="55" t="s">
        <v>158</v>
      </c>
      <c r="C22" s="56">
        <v>1531</v>
      </c>
      <c r="D22" s="56">
        <v>1004.1</v>
      </c>
      <c r="E22" s="56">
        <v>1531</v>
      </c>
      <c r="F22" s="57">
        <f t="shared" si="0"/>
        <v>100</v>
      </c>
    </row>
    <row r="23" spans="1:6" ht="15.75">
      <c r="A23" s="54" t="s">
        <v>159</v>
      </c>
      <c r="B23" s="55" t="s">
        <v>160</v>
      </c>
      <c r="C23" s="56">
        <v>6252.3</v>
      </c>
      <c r="D23" s="56">
        <v>92.5</v>
      </c>
      <c r="E23" s="56">
        <v>2300</v>
      </c>
      <c r="F23" s="57">
        <f t="shared" si="0"/>
        <v>36.78646258176991</v>
      </c>
    </row>
    <row r="24" spans="1:6" ht="15.75">
      <c r="A24" s="54" t="s">
        <v>161</v>
      </c>
      <c r="B24" s="55" t="s">
        <v>162</v>
      </c>
      <c r="C24" s="56">
        <v>5321.1</v>
      </c>
      <c r="D24" s="56">
        <v>4062.9</v>
      </c>
      <c r="E24" s="56">
        <v>5200</v>
      </c>
      <c r="F24" s="57">
        <f t="shared" si="0"/>
        <v>97.72415478002668</v>
      </c>
    </row>
    <row r="25" spans="1:6" ht="15.75">
      <c r="A25" s="54" t="s">
        <v>163</v>
      </c>
      <c r="B25" s="55" t="s">
        <v>164</v>
      </c>
      <c r="C25" s="56">
        <v>2862</v>
      </c>
      <c r="D25" s="56">
        <v>1366.5</v>
      </c>
      <c r="E25" s="56">
        <v>1687.8</v>
      </c>
      <c r="F25" s="57">
        <f t="shared" si="0"/>
        <v>58.97274633123689</v>
      </c>
    </row>
    <row r="26" spans="1:6" ht="15.75">
      <c r="A26" s="52" t="s">
        <v>165</v>
      </c>
      <c r="B26" s="53" t="s">
        <v>166</v>
      </c>
      <c r="C26" s="49">
        <f>SUM(C27:C27)</f>
        <v>49.3</v>
      </c>
      <c r="D26" s="49">
        <f>SUM(D27:D27)</f>
        <v>0</v>
      </c>
      <c r="E26" s="49">
        <f>SUM(E27:E27)</f>
        <v>49.3</v>
      </c>
      <c r="F26" s="50">
        <f t="shared" si="0"/>
        <v>100</v>
      </c>
    </row>
    <row r="27" spans="1:6" ht="15.75">
      <c r="A27" s="54" t="s">
        <v>235</v>
      </c>
      <c r="B27" s="55" t="s">
        <v>236</v>
      </c>
      <c r="C27" s="56">
        <v>49.3</v>
      </c>
      <c r="D27" s="56"/>
      <c r="E27" s="56">
        <v>49.3</v>
      </c>
      <c r="F27" s="57">
        <f t="shared" si="0"/>
        <v>100</v>
      </c>
    </row>
    <row r="28" spans="1:6" ht="15.75">
      <c r="A28" s="52" t="s">
        <v>167</v>
      </c>
      <c r="B28" s="53" t="s">
        <v>168</v>
      </c>
      <c r="C28" s="49">
        <f>SUM(C29:C29)</f>
        <v>1000</v>
      </c>
      <c r="D28" s="49">
        <f>SUM(D29:D29)</f>
        <v>0</v>
      </c>
      <c r="E28" s="49">
        <f>SUM(E29:E29)</f>
        <v>1000</v>
      </c>
      <c r="F28" s="50">
        <f t="shared" si="0"/>
        <v>100</v>
      </c>
    </row>
    <row r="29" spans="1:6" ht="15.75">
      <c r="A29" s="54" t="s">
        <v>169</v>
      </c>
      <c r="B29" s="55" t="s">
        <v>170</v>
      </c>
      <c r="C29" s="56">
        <v>1000</v>
      </c>
      <c r="D29" s="56"/>
      <c r="E29" s="56">
        <v>1000</v>
      </c>
      <c r="F29" s="57">
        <f t="shared" si="0"/>
        <v>100</v>
      </c>
    </row>
    <row r="30" spans="1:6" ht="15.75">
      <c r="A30" s="52" t="s">
        <v>171</v>
      </c>
      <c r="B30" s="53" t="s">
        <v>172</v>
      </c>
      <c r="C30" s="49">
        <f>SUM(C31:C36)</f>
        <v>1468290.2999999998</v>
      </c>
      <c r="D30" s="49">
        <f>SUM(D31:D36)</f>
        <v>1104113.9</v>
      </c>
      <c r="E30" s="49">
        <f>SUM(E31:E36)</f>
        <v>1421885.7</v>
      </c>
      <c r="F30" s="50">
        <f t="shared" si="0"/>
        <v>96.83954869142704</v>
      </c>
    </row>
    <row r="31" spans="1:6" ht="15.75">
      <c r="A31" s="54" t="s">
        <v>173</v>
      </c>
      <c r="B31" s="55" t="s">
        <v>174</v>
      </c>
      <c r="C31" s="56">
        <v>446897.5</v>
      </c>
      <c r="D31" s="56">
        <v>338216.4</v>
      </c>
      <c r="E31" s="56">
        <v>432094</v>
      </c>
      <c r="F31" s="57">
        <f t="shared" si="0"/>
        <v>96.68749545477431</v>
      </c>
    </row>
    <row r="32" spans="1:6" ht="15.75">
      <c r="A32" s="54" t="s">
        <v>175</v>
      </c>
      <c r="B32" s="55" t="s">
        <v>176</v>
      </c>
      <c r="C32" s="56">
        <v>791991</v>
      </c>
      <c r="D32" s="56">
        <v>581378.7</v>
      </c>
      <c r="E32" s="56">
        <v>761560</v>
      </c>
      <c r="F32" s="57">
        <f t="shared" si="0"/>
        <v>96.1576583572288</v>
      </c>
    </row>
    <row r="33" spans="1:6" ht="15.75">
      <c r="A33" s="54" t="s">
        <v>177</v>
      </c>
      <c r="B33" s="55" t="s">
        <v>178</v>
      </c>
      <c r="C33" s="56">
        <v>139093.7</v>
      </c>
      <c r="D33" s="56">
        <v>113479.8</v>
      </c>
      <c r="E33" s="56">
        <v>138800</v>
      </c>
      <c r="F33" s="57">
        <f t="shared" si="0"/>
        <v>99.78884737410823</v>
      </c>
    </row>
    <row r="34" spans="1:6" ht="15.75">
      <c r="A34" s="54" t="s">
        <v>179</v>
      </c>
      <c r="B34" s="55" t="s">
        <v>180</v>
      </c>
      <c r="C34" s="56">
        <v>110.4</v>
      </c>
      <c r="D34" s="56">
        <v>83.1</v>
      </c>
      <c r="E34" s="56">
        <v>101</v>
      </c>
      <c r="F34" s="57">
        <f t="shared" si="0"/>
        <v>91.48550724637681</v>
      </c>
    </row>
    <row r="35" spans="1:6" ht="15.75">
      <c r="A35" s="54" t="s">
        <v>181</v>
      </c>
      <c r="B35" s="55" t="s">
        <v>182</v>
      </c>
      <c r="C35" s="56">
        <v>17464.4</v>
      </c>
      <c r="D35" s="56">
        <v>14853.6</v>
      </c>
      <c r="E35" s="56">
        <v>17324.7</v>
      </c>
      <c r="F35" s="57">
        <f t="shared" si="0"/>
        <v>99.20008703419528</v>
      </c>
    </row>
    <row r="36" spans="1:6" ht="15.75">
      <c r="A36" s="54" t="s">
        <v>183</v>
      </c>
      <c r="B36" s="55" t="s">
        <v>184</v>
      </c>
      <c r="C36" s="56">
        <v>72733.3</v>
      </c>
      <c r="D36" s="56">
        <v>56102.3</v>
      </c>
      <c r="E36" s="56">
        <v>72006</v>
      </c>
      <c r="F36" s="57">
        <f t="shared" si="0"/>
        <v>99.00004537123985</v>
      </c>
    </row>
    <row r="37" spans="1:6" ht="15.75">
      <c r="A37" s="52" t="s">
        <v>185</v>
      </c>
      <c r="B37" s="53" t="s">
        <v>186</v>
      </c>
      <c r="C37" s="49">
        <f>SUM(C38:C39)</f>
        <v>66820.6</v>
      </c>
      <c r="D37" s="49">
        <f>SUM(D38:D39)</f>
        <v>55750.2</v>
      </c>
      <c r="E37" s="49">
        <f>SUM(E38:E39)</f>
        <v>66795.3</v>
      </c>
      <c r="F37" s="50">
        <f t="shared" si="0"/>
        <v>99.96213742468639</v>
      </c>
    </row>
    <row r="38" spans="1:6" ht="15.75">
      <c r="A38" s="54" t="s">
        <v>187</v>
      </c>
      <c r="B38" s="55" t="s">
        <v>188</v>
      </c>
      <c r="C38" s="56">
        <v>37595.3</v>
      </c>
      <c r="D38" s="56">
        <v>31320.1</v>
      </c>
      <c r="E38" s="56">
        <v>37570.3</v>
      </c>
      <c r="F38" s="57">
        <f aca="true" t="shared" si="1" ref="F38:F53">+E38/C38*100</f>
        <v>99.93350232608863</v>
      </c>
    </row>
    <row r="39" spans="1:6" ht="15.75">
      <c r="A39" s="54" t="s">
        <v>189</v>
      </c>
      <c r="B39" s="55" t="s">
        <v>190</v>
      </c>
      <c r="C39" s="56">
        <v>29225.3</v>
      </c>
      <c r="D39" s="56">
        <v>24430.1</v>
      </c>
      <c r="E39" s="56">
        <v>29225</v>
      </c>
      <c r="F39" s="57">
        <f t="shared" si="1"/>
        <v>99.99897349214551</v>
      </c>
    </row>
    <row r="40" spans="1:6" ht="15.75">
      <c r="A40" s="52" t="s">
        <v>191</v>
      </c>
      <c r="B40" s="53" t="s">
        <v>192</v>
      </c>
      <c r="C40" s="49">
        <f>SUM(C41:C44)</f>
        <v>179905.90000000002</v>
      </c>
      <c r="D40" s="49">
        <f>SUM(D41:D44)</f>
        <v>157010.69999999998</v>
      </c>
      <c r="E40" s="49">
        <f>SUM(E41:E44)</f>
        <v>179905.90000000002</v>
      </c>
      <c r="F40" s="50">
        <f t="shared" si="1"/>
        <v>100</v>
      </c>
    </row>
    <row r="41" spans="1:6" ht="15.75">
      <c r="A41" s="54" t="s">
        <v>193</v>
      </c>
      <c r="B41" s="55" t="s">
        <v>194</v>
      </c>
      <c r="C41" s="56">
        <v>6000</v>
      </c>
      <c r="D41" s="56">
        <v>4528.9</v>
      </c>
      <c r="E41" s="56">
        <v>6000</v>
      </c>
      <c r="F41" s="57">
        <f t="shared" si="1"/>
        <v>100</v>
      </c>
    </row>
    <row r="42" spans="1:6" ht="15.75">
      <c r="A42" s="54" t="s">
        <v>195</v>
      </c>
      <c r="B42" s="55" t="s">
        <v>196</v>
      </c>
      <c r="C42" s="56">
        <v>6973.1</v>
      </c>
      <c r="D42" s="56">
        <v>6937.6</v>
      </c>
      <c r="E42" s="56">
        <v>6973.1</v>
      </c>
      <c r="F42" s="57">
        <f t="shared" si="1"/>
        <v>100</v>
      </c>
    </row>
    <row r="43" spans="1:6" ht="15.75">
      <c r="A43" s="54" t="s">
        <v>197</v>
      </c>
      <c r="B43" s="55" t="s">
        <v>198</v>
      </c>
      <c r="C43" s="56">
        <v>159998.1</v>
      </c>
      <c r="D43" s="56">
        <v>141026.8</v>
      </c>
      <c r="E43" s="56">
        <v>159998.1</v>
      </c>
      <c r="F43" s="57">
        <f t="shared" si="1"/>
        <v>100</v>
      </c>
    </row>
    <row r="44" spans="1:6" ht="15.75">
      <c r="A44" s="54" t="s">
        <v>199</v>
      </c>
      <c r="B44" s="55" t="s">
        <v>200</v>
      </c>
      <c r="C44" s="56">
        <v>6934.7</v>
      </c>
      <c r="D44" s="56">
        <v>4517.4</v>
      </c>
      <c r="E44" s="56">
        <v>6934.7</v>
      </c>
      <c r="F44" s="57">
        <f t="shared" si="1"/>
        <v>100</v>
      </c>
    </row>
    <row r="45" spans="1:6" ht="15.75">
      <c r="A45" s="52" t="s">
        <v>201</v>
      </c>
      <c r="B45" s="53" t="s">
        <v>202</v>
      </c>
      <c r="C45" s="49">
        <f>SUM(C46:C48)</f>
        <v>109054.1</v>
      </c>
      <c r="D45" s="49">
        <f>SUM(D46:D48)</f>
        <v>58925.5</v>
      </c>
      <c r="E45" s="49">
        <f>SUM(E46:E48)</f>
        <v>87788.10000000002</v>
      </c>
      <c r="F45" s="50">
        <f t="shared" si="1"/>
        <v>80.49958690228063</v>
      </c>
    </row>
    <row r="46" spans="1:6" ht="15.75">
      <c r="A46" s="54" t="s">
        <v>203</v>
      </c>
      <c r="B46" s="55" t="s">
        <v>204</v>
      </c>
      <c r="C46" s="60">
        <v>99106.7</v>
      </c>
      <c r="D46" s="60">
        <v>50288.4</v>
      </c>
      <c r="E46" s="60">
        <f>80306-2520.4+55.1</f>
        <v>77840.70000000001</v>
      </c>
      <c r="F46" s="57">
        <f t="shared" si="1"/>
        <v>78.54231853144138</v>
      </c>
    </row>
    <row r="47" spans="1:6" ht="15.75">
      <c r="A47" s="54" t="s">
        <v>205</v>
      </c>
      <c r="B47" s="55" t="s">
        <v>206</v>
      </c>
      <c r="C47" s="56">
        <v>6334.8</v>
      </c>
      <c r="D47" s="56">
        <v>6113</v>
      </c>
      <c r="E47" s="60">
        <v>6334.8</v>
      </c>
      <c r="F47" s="57">
        <f t="shared" si="1"/>
        <v>100</v>
      </c>
    </row>
    <row r="48" spans="1:6" ht="15.75">
      <c r="A48" s="54" t="s">
        <v>207</v>
      </c>
      <c r="B48" s="55" t="s">
        <v>208</v>
      </c>
      <c r="C48" s="56">
        <v>3612.6</v>
      </c>
      <c r="D48" s="56">
        <v>2524.1</v>
      </c>
      <c r="E48" s="60">
        <v>3612.6</v>
      </c>
      <c r="F48" s="57">
        <f t="shared" si="1"/>
        <v>100</v>
      </c>
    </row>
    <row r="49" spans="1:6" ht="15.75">
      <c r="A49" s="52" t="s">
        <v>209</v>
      </c>
      <c r="B49" s="53" t="s">
        <v>210</v>
      </c>
      <c r="C49" s="49">
        <f>+C50</f>
        <v>850</v>
      </c>
      <c r="D49" s="49">
        <f>+D50</f>
        <v>727</v>
      </c>
      <c r="E49" s="49">
        <f>+E50</f>
        <v>850</v>
      </c>
      <c r="F49" s="50">
        <f t="shared" si="1"/>
        <v>100</v>
      </c>
    </row>
    <row r="50" spans="1:6" ht="15.75">
      <c r="A50" s="54" t="s">
        <v>211</v>
      </c>
      <c r="B50" s="55" t="s">
        <v>212</v>
      </c>
      <c r="C50" s="56">
        <v>850</v>
      </c>
      <c r="D50" s="56">
        <v>727</v>
      </c>
      <c r="E50" s="56">
        <v>850</v>
      </c>
      <c r="F50" s="50">
        <f t="shared" si="1"/>
        <v>100</v>
      </c>
    </row>
    <row r="51" spans="1:6" ht="25.5">
      <c r="A51" s="52" t="s">
        <v>213</v>
      </c>
      <c r="B51" s="53" t="s">
        <v>214</v>
      </c>
      <c r="C51" s="49">
        <f>SUM(C52:C55)</f>
        <v>10776.7</v>
      </c>
      <c r="D51" s="49">
        <f>SUM(D52:D55)</f>
        <v>8949.8</v>
      </c>
      <c r="E51" s="49">
        <f>SUM(E52:E55)</f>
        <v>10776.7</v>
      </c>
      <c r="F51" s="50">
        <f t="shared" si="1"/>
        <v>100</v>
      </c>
    </row>
    <row r="52" spans="1:6" ht="25.5">
      <c r="A52" s="69" t="s">
        <v>215</v>
      </c>
      <c r="B52" s="70" t="s">
        <v>216</v>
      </c>
      <c r="C52" s="71">
        <v>8235</v>
      </c>
      <c r="D52" s="71">
        <v>6973.7</v>
      </c>
      <c r="E52" s="71">
        <v>8235</v>
      </c>
      <c r="F52" s="57">
        <f t="shared" si="1"/>
        <v>100</v>
      </c>
    </row>
    <row r="53" spans="1:6" ht="24" customHeight="1">
      <c r="A53" s="72" t="s">
        <v>220</v>
      </c>
      <c r="B53" s="73" t="s">
        <v>221</v>
      </c>
      <c r="C53" s="74">
        <v>2541.7</v>
      </c>
      <c r="D53" s="74">
        <v>1976.1</v>
      </c>
      <c r="E53" s="74">
        <v>2541.7</v>
      </c>
      <c r="F53" s="68">
        <f t="shared" si="1"/>
        <v>100</v>
      </c>
    </row>
    <row r="54" spans="1:6" ht="30.75" customHeight="1">
      <c r="A54" s="80" t="s">
        <v>217</v>
      </c>
      <c r="B54" s="80"/>
      <c r="C54" s="63"/>
      <c r="D54" s="63"/>
      <c r="E54" s="81" t="s">
        <v>222</v>
      </c>
      <c r="F54" s="81"/>
    </row>
    <row r="55" spans="1:6" ht="15.75" customHeight="1">
      <c r="A55" s="61"/>
      <c r="B55" s="62"/>
      <c r="C55" s="65"/>
      <c r="D55" s="63"/>
      <c r="E55" s="63"/>
      <c r="F55" s="64"/>
    </row>
    <row r="56" spans="1:6" ht="45.75" customHeight="1">
      <c r="A56" s="82"/>
      <c r="B56" s="82"/>
      <c r="C56" s="66"/>
      <c r="D56" s="67"/>
      <c r="E56" s="83"/>
      <c r="F56" s="83"/>
    </row>
    <row r="57" ht="15.75">
      <c r="A57" s="51"/>
    </row>
    <row r="58" ht="15.75">
      <c r="A58" s="51"/>
    </row>
    <row r="59" ht="15.75">
      <c r="A59" s="51"/>
    </row>
    <row r="60" ht="15.75">
      <c r="A60" s="51"/>
    </row>
    <row r="61" ht="15.75">
      <c r="A61" s="51"/>
    </row>
    <row r="62" ht="15.75">
      <c r="A62" s="51"/>
    </row>
    <row r="63" ht="15.75">
      <c r="A63" s="51"/>
    </row>
    <row r="64" ht="15.75">
      <c r="A64" s="51"/>
    </row>
    <row r="65" ht="15.75">
      <c r="A65" s="51"/>
    </row>
    <row r="66" ht="15.75">
      <c r="A66" s="51"/>
    </row>
    <row r="67" ht="15.75">
      <c r="A67" s="51"/>
    </row>
    <row r="68" ht="15.75">
      <c r="A68" s="51"/>
    </row>
    <row r="69" ht="15.75">
      <c r="A69" s="51"/>
    </row>
    <row r="70" ht="15.75">
      <c r="A70" s="51"/>
    </row>
    <row r="71" ht="15.75">
      <c r="A71" s="51"/>
    </row>
    <row r="72" ht="15.75">
      <c r="A72" s="51"/>
    </row>
    <row r="73" ht="15.75">
      <c r="A73" s="51"/>
    </row>
    <row r="74" ht="15.75">
      <c r="A74" s="51"/>
    </row>
    <row r="75" ht="15.75">
      <c r="A75" s="51"/>
    </row>
    <row r="76" ht="15.75">
      <c r="A76" s="51"/>
    </row>
    <row r="77" ht="15.75">
      <c r="A77" s="51"/>
    </row>
    <row r="78" ht="15.75">
      <c r="A78" s="51"/>
    </row>
    <row r="79" ht="15.75">
      <c r="A79" s="51"/>
    </row>
    <row r="80" ht="15.75">
      <c r="A80" s="51"/>
    </row>
    <row r="81" ht="15.75">
      <c r="A81" s="51"/>
    </row>
    <row r="82" ht="15.75">
      <c r="A82" s="51"/>
    </row>
    <row r="83" ht="15.75">
      <c r="A83" s="51"/>
    </row>
    <row r="84" ht="15.75">
      <c r="A84" s="51"/>
    </row>
    <row r="85" ht="15.75">
      <c r="A85" s="51"/>
    </row>
    <row r="86" ht="15.75">
      <c r="A86" s="51"/>
    </row>
    <row r="87" ht="15.75">
      <c r="A87" s="51"/>
    </row>
    <row r="88" ht="15.75">
      <c r="A88" s="51"/>
    </row>
    <row r="89" ht="15.75">
      <c r="A89" s="51"/>
    </row>
    <row r="90" ht="15.75">
      <c r="A90" s="51"/>
    </row>
    <row r="91" ht="15.75">
      <c r="A91" s="51"/>
    </row>
    <row r="92" ht="15.75">
      <c r="A92" s="51"/>
    </row>
    <row r="93" ht="15.75">
      <c r="A93" s="51"/>
    </row>
    <row r="94" ht="15.75">
      <c r="A94" s="51"/>
    </row>
  </sheetData>
  <sheetProtection/>
  <mergeCells count="5">
    <mergeCell ref="A1:F1"/>
    <mergeCell ref="A54:B54"/>
    <mergeCell ref="E54:F54"/>
    <mergeCell ref="A56:B56"/>
    <mergeCell ref="E56:F56"/>
  </mergeCells>
  <printOptions/>
  <pageMargins left="0.7875" right="0.5902777777777778" top="1.1812500000000001" bottom="0.39375" header="0.5118055555555556" footer="0.5118055555555556"/>
  <pageSetup fitToHeight="3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Dashkevich</dc:creator>
  <cp:keywords/>
  <dc:description/>
  <cp:lastModifiedBy>SarkisovaMG</cp:lastModifiedBy>
  <cp:lastPrinted>2019-11-13T09:44:24Z</cp:lastPrinted>
  <dcterms:created xsi:type="dcterms:W3CDTF">2019-10-28T12:04:30Z</dcterms:created>
  <dcterms:modified xsi:type="dcterms:W3CDTF">2019-11-13T09:45:18Z</dcterms:modified>
  <cp:category/>
  <cp:version/>
  <cp:contentType/>
  <cp:contentStatus/>
</cp:coreProperties>
</file>